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defaultThemeVersion="124226"/>
  <mc:AlternateContent xmlns:mc="http://schemas.openxmlformats.org/markup-compatibility/2006">
    <mc:Choice Requires="x15">
      <x15ac:absPath xmlns:x15ac="http://schemas.microsoft.com/office/spreadsheetml/2010/11/ac" url="C:\Users\lcmceachin\Desktop\To-Do\"/>
    </mc:Choice>
  </mc:AlternateContent>
  <xr:revisionPtr revIDLastSave="0" documentId="13_ncr:1_{E61D4D03-A0B6-45A4-A9B0-5054AF07ADBD}" xr6:coauthVersionLast="47" xr6:coauthVersionMax="47" xr10:uidLastSave="{00000000-0000-0000-0000-000000000000}"/>
  <bookViews>
    <workbookView xWindow="30612" yWindow="-108" windowWidth="30936" windowHeight="16776" tabRatio="806" activeTab="2" xr2:uid="{317EA2E0-925C-4393-85AB-DF1BA749DB9F}"/>
  </bookViews>
  <sheets>
    <sheet name="C1. POOL USE AREAS" sheetId="12" r:id="rId1"/>
    <sheet name="C2. PARK or REC AREA" sheetId="13" r:id="rId2"/>
    <sheet name="C3. TRAIL" sheetId="16" r:id="rId3"/>
    <sheet name="C4. DAY CARE (Ext &amp; Int)" sheetId="14" r:id="rId4"/>
    <sheet name="C5a. SCHOOL BLDG (Int)" sheetId="17" r:id="rId5"/>
    <sheet name="C5b. SCHOOL (Ext.)" sheetId="29" r:id="rId6"/>
    <sheet name="C6. HOTEL.MOTEL" sheetId="23" r:id="rId7"/>
    <sheet name="C7. GOLF COURSE" sheetId="26" r:id="rId8"/>
    <sheet name="C8. RESTAURANT" sheetId="28" r:id="rId9"/>
  </sheets>
  <definedNames>
    <definedName name="_xlnm.Print_Area" localSheetId="0">'C1. POOL USE AREAS'!$A$2:$C$31</definedName>
    <definedName name="_xlnm.Print_Area" localSheetId="1">'C2. PARK or REC AREA'!$A$2:$C$36</definedName>
    <definedName name="_xlnm.Print_Area" localSheetId="2">'C3. TRAIL'!$A$2:$C$33</definedName>
    <definedName name="_xlnm.Print_Area" localSheetId="3">'C4. DAY CARE (Ext &amp; Int)'!$A$2:$C$46</definedName>
    <definedName name="_xlnm.Print_Area" localSheetId="5">'C5b. SCHOOL (Ext.)'!$A$2:$C$36</definedName>
    <definedName name="_xlnm.Print_Area" localSheetId="8">'C8. RESTAURANT'!$A$2:$C$41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38" i="23" l="1"/>
  <c r="C35" i="23"/>
  <c r="C22" i="23"/>
  <c r="C16" i="13"/>
  <c r="A18" i="28"/>
  <c r="C36" i="28"/>
  <c r="C16" i="16" l="1"/>
  <c r="C19" i="29"/>
  <c r="C23" i="29" s="1"/>
  <c r="C16" i="29"/>
  <c r="C11" i="29"/>
  <c r="C12" i="29" s="1"/>
  <c r="C28" i="28"/>
  <c r="C23" i="28"/>
  <c r="C24" i="29" l="1"/>
  <c r="C25" i="29" s="1"/>
  <c r="C27" i="29" s="1"/>
  <c r="C31" i="29" s="1"/>
  <c r="C32" i="29" s="1"/>
  <c r="C17" i="28"/>
  <c r="C11" i="28" l="1"/>
  <c r="C12" i="28" s="1"/>
  <c r="C29" i="28" s="1"/>
  <c r="C30" i="28" l="1"/>
  <c r="C18" i="12"/>
  <c r="C16" i="26"/>
  <c r="C21" i="26" s="1"/>
  <c r="C23" i="13"/>
  <c r="C32" i="28" l="1"/>
  <c r="C11" i="13"/>
  <c r="C18" i="17"/>
  <c r="C28" i="14"/>
  <c r="C18" i="14"/>
  <c r="C20" i="16"/>
  <c r="C37" i="28" l="1"/>
  <c r="C19" i="13"/>
  <c r="C11" i="26"/>
  <c r="C12" i="26" s="1"/>
  <c r="C22" i="26" s="1"/>
  <c r="C23" i="26" l="1"/>
  <c r="C25" i="26" s="1"/>
  <c r="C29" i="26" s="1"/>
  <c r="C12" i="23"/>
  <c r="C13" i="23" s="1"/>
  <c r="C11" i="14"/>
  <c r="C12" i="14" s="1"/>
  <c r="C29" i="14" s="1"/>
  <c r="C12" i="13"/>
  <c r="C24" i="13" s="1"/>
  <c r="C11" i="17"/>
  <c r="C12" i="17" s="1"/>
  <c r="C19" i="17" s="1"/>
  <c r="C11" i="12"/>
  <c r="C12" i="12" s="1"/>
  <c r="C19" i="12" s="1"/>
  <c r="C11" i="16"/>
  <c r="C12" i="16" s="1"/>
  <c r="C21" i="16" s="1"/>
  <c r="C22" i="16" s="1"/>
  <c r="C36" i="23" l="1"/>
  <c r="C23" i="23"/>
  <c r="C24" i="23"/>
  <c r="C30" i="26"/>
  <c r="C19" i="14"/>
  <c r="C20" i="17"/>
  <c r="C30" i="14"/>
  <c r="C20" i="14"/>
  <c r="C22" i="14" s="1"/>
  <c r="C36" i="14" s="1"/>
  <c r="C37" i="14" s="1"/>
  <c r="C20" i="12"/>
  <c r="C32" i="14" l="1"/>
  <c r="C41" i="14" s="1"/>
  <c r="C42" i="14" s="1"/>
  <c r="C26" i="23"/>
  <c r="C43" i="23" s="1"/>
  <c r="C22" i="17"/>
  <c r="C26" i="17" s="1"/>
  <c r="C27" i="17" s="1"/>
  <c r="C24" i="16"/>
  <c r="C28" i="16" s="1"/>
  <c r="C29" i="16" s="1"/>
  <c r="C22" i="12"/>
  <c r="C26" i="12" s="1"/>
  <c r="C27" i="12" s="1"/>
  <c r="C25" i="13"/>
  <c r="C37" i="23" l="1"/>
  <c r="C39" i="23" s="1"/>
  <c r="C45" i="23" s="1"/>
  <c r="C46" i="23" s="1"/>
  <c r="C27" i="13"/>
  <c r="C31" i="13" s="1"/>
  <c r="C32" i="13" s="1"/>
</calcChain>
</file>

<file path=xl/sharedStrings.xml><?xml version="1.0" encoding="utf-8"?>
<sst xmlns="http://schemas.openxmlformats.org/spreadsheetml/2006/main" count="767" uniqueCount="370">
  <si>
    <t>For an Average Single Family Residential Unit in North Carolina</t>
  </si>
  <si>
    <t>A</t>
  </si>
  <si>
    <t>B</t>
  </si>
  <si>
    <t>C</t>
  </si>
  <si>
    <t>D</t>
  </si>
  <si>
    <t>E</t>
  </si>
  <si>
    <t>F</t>
  </si>
  <si>
    <t>G</t>
  </si>
  <si>
    <t>H</t>
  </si>
  <si>
    <t>I</t>
  </si>
  <si>
    <t>J</t>
  </si>
  <si>
    <t>K</t>
  </si>
  <si>
    <t>L</t>
  </si>
  <si>
    <t>M</t>
  </si>
  <si>
    <t>N</t>
  </si>
  <si>
    <t>O</t>
  </si>
  <si>
    <t>Line</t>
  </si>
  <si>
    <t>KEY:</t>
  </si>
  <si>
    <t>P</t>
  </si>
  <si>
    <t>Q</t>
  </si>
  <si>
    <t>R</t>
  </si>
  <si>
    <t>S</t>
  </si>
  <si>
    <t>For the Trail Area Being Evaluated</t>
  </si>
  <si>
    <t>T</t>
  </si>
  <si>
    <t>U</t>
  </si>
  <si>
    <t xml:space="preserve">NOTE: </t>
  </si>
  <si>
    <t xml:space="preserve">There are no interior noise abatement criteria for motels or hotels. </t>
  </si>
  <si>
    <t>Number of receptor points evaluated in a grid of 100-foot spacing receptors</t>
  </si>
  <si>
    <t>Number of benefited receptors evaluated at the Park</t>
  </si>
  <si>
    <t>NSA</t>
  </si>
  <si>
    <t>Assumes 24 hours a day, 365 days a year.</t>
  </si>
  <si>
    <t xml:space="preserve">People per residence x hours per year available </t>
  </si>
  <si>
    <t>Number of receptor points evaluated along trail</t>
  </si>
  <si>
    <t xml:space="preserve">Receptors should be placed in a 100-ft spaced linear fashion. </t>
  </si>
  <si>
    <t>Number of benefited receptors evaluated along the trail</t>
  </si>
  <si>
    <t>Notes</t>
  </si>
  <si>
    <t xml:space="preserve">Average number of persons per hour using the trail x hours each person uses the trail x hours trail is available for use per day x days per week trail is available for use x weeks per year trail is available for use </t>
  </si>
  <si>
    <t>People per day using the playground x hours per day x days per week x weeks per year</t>
  </si>
  <si>
    <t>Number of benefited receptors evaluated in the exterior use of the daycare</t>
  </si>
  <si>
    <t>NUMBER OF VOTES ASSIGNED TO DAYCARE IN BARRIER VOTING PROCESS = N (rounded)</t>
  </si>
  <si>
    <t>A 50-unit apartment complex has an outdoor pool area. According to the apartment manager, the pool has an average hourly use of 20 persons. The pool is located at ground level between the apartment building and the highway and is available for use by all apartment occupants and their guests. NCDOT assumes that the pool is open 12 hours a day, 7 days a week for 5 months.</t>
  </si>
  <si>
    <t xml:space="preserve">K </t>
  </si>
  <si>
    <t xml:space="preserve">Golf Course person-hours per year available for use divided by the residential person-hours per year available for use </t>
  </si>
  <si>
    <t>Pool area person-hours per year available for use divided by the residential person-hours per year available for use</t>
  </si>
  <si>
    <t>Park person-hours per year available for use divided by the residential person-hours per year available for use</t>
  </si>
  <si>
    <t>Trail person-hours per year available for use divided by residential person-hours per year available for use.</t>
  </si>
  <si>
    <t>School (interior use) person-hours per year available for use divided by the residential person-hours per year available for use</t>
  </si>
  <si>
    <t xml:space="preserve">Average hourly occupancy for pool area x hour per day pool is available for use x days per month pool is available for use x months per year pool is available for use </t>
  </si>
  <si>
    <t>Equivalent receptor value assigned to each receptor x Number of benefited receptors</t>
  </si>
  <si>
    <t>Receptor IDs</t>
  </si>
  <si>
    <t>Percentage of Park evaluate by a Grid x Total number of occupants per day x average hours per day used by each visitor x operational days per week x operational weeks per year</t>
  </si>
  <si>
    <t>Day Care (exterior) person-hours per year available for use divided by the residential person-hours per year available for use</t>
  </si>
  <si>
    <t>Day Care (interior) person-hours per year available for use divided by the residential person-hours per year available for use</t>
  </si>
  <si>
    <t>Capacity of the school (students and staff) x daily hours used x instructional days per week x instructional weeks per year</t>
  </si>
  <si>
    <t>Equivalent Receptor value assigned to the benefited portion of the day care (rounded)</t>
  </si>
  <si>
    <t>Golf course acreage evaluated by grid of receptors divided by the total acreage of the golf course</t>
  </si>
  <si>
    <t>Percentage of golf course evaluated by grid x total number of occupants per day x average hours per day used by each visitor x operational days per week x operational weeks per year</t>
  </si>
  <si>
    <t>ACTIVITY CATEGORY B</t>
  </si>
  <si>
    <t>Equivalent Receptor Value of Pool Area (rounded). Equivalent receptor values in whole numbers must be used. Use regular rounding if Row I is greater than 1. If Row I less than one, round up to 1</t>
  </si>
  <si>
    <t xml:space="preserve">Use these rows only for determining number of votes a non-residential use will receive during the balloting process for a noise wall the use will benefit from. </t>
  </si>
  <si>
    <t>Equivalent receptor value assigned to each modeled receptor x number of benefited receptors</t>
  </si>
  <si>
    <t>Number of receptors evaluated at the pool area (number of receptors in the grid created for the pool area)</t>
  </si>
  <si>
    <t xml:space="preserve">ACTIVITY CATEGORY C </t>
  </si>
  <si>
    <t>Average number of visitors per day to the park plus the number of park staff.</t>
  </si>
  <si>
    <t>This cell is the park acreage evaluated by a grid of receptors divided by the total park acreage. This will determine the proportion of total park visitors that will access the portion of the park that is modeled in TNM.</t>
  </si>
  <si>
    <t>A well-used walking and jogging trail extends into and along an area adjacent to a highway improvement project. On average, 15 people per hour use the trail. NCDOT assumes the trail is available for use 12 hours per day, 7 days per week for 52 weeks per year.</t>
  </si>
  <si>
    <t xml:space="preserve">NCDOT prefers that grid receptors representing a single use have one receptor number and a letter designation. Example, Receptor 101a, 101b, etc. </t>
  </si>
  <si>
    <t>For the area being evaluated</t>
  </si>
  <si>
    <t>Include the name of the apartment or community pool contact and date in this cell. If the apartment complex manager is not accessible or cannot provide a usage estimate, one way to estimate use is to count the lounge chairs around the pool and use that as the average use. The hours of operation included in this example case also can be used if location specific information unavailable.</t>
  </si>
  <si>
    <t>ACTIVITY CATEGORY D</t>
  </si>
  <si>
    <t xml:space="preserve">L </t>
  </si>
  <si>
    <t xml:space="preserve">N </t>
  </si>
  <si>
    <t>For the Golf Course area being evaluated</t>
  </si>
  <si>
    <t>Equivalent receptor value assigned to each grid receptor x number of benefited receptors</t>
  </si>
  <si>
    <t>All receptors should be assigned to an NSA</t>
  </si>
  <si>
    <t>All receptors must be assigned to an NSA</t>
  </si>
  <si>
    <t>Public Ballot Process (DNR and Post DNR)</t>
  </si>
  <si>
    <t>For the School being evaluated</t>
  </si>
  <si>
    <t>ACTIVITY CATEGORY E</t>
  </si>
  <si>
    <t>A restaurant's outdoor seating area is used by an average of 100 people per day. Each visitor uses the restaurant for an average of 1.5 hours per day. NCDOT assumes restaurants are open 12 hours a day year round if restaurant hours are not available.</t>
  </si>
  <si>
    <t>Average Number of people per day who use the restaurants outdoor seating area (customers and staff)</t>
  </si>
  <si>
    <t>Hours per day each person uses the restaurant's outdoor seating area</t>
  </si>
  <si>
    <t>Number of benefited receptors evaluated at the restaurant outdoor eating area</t>
  </si>
  <si>
    <t>NUMBER OF VOTES ASSIGNED TO POOL IN BARRIER VOTING PROCESS = Line N (rounded)</t>
  </si>
  <si>
    <t>NUMBER OF VOTES ASSIGNED TO PARK IN BARRIER VOTING PROCESS = Line S (rounded)</t>
  </si>
  <si>
    <t>NUMBER OF VOTES ASSIGNED TO DAYCARE IN BARRIER VOTING PROCESS = Line P (rounded)</t>
  </si>
  <si>
    <t>NUMBER OF VOTES ASSIGNED TO THE SCHOOL IN BARRIER VOTING PROCESS = Line N (rounded)</t>
  </si>
  <si>
    <t>NUMBER OF VOTES ASSIGNED TO GOLF COURSE IN BARRIER VOTING PROCESS = Line S (rounded)</t>
  </si>
  <si>
    <t>Number of receptor points evaluated at the restaurant's outdoor seating area in the TNM model</t>
  </si>
  <si>
    <t>Percentage of restaurant's outdoor eating area evaluated by a Grid x Average number of people per day who use the restaurant's outdoor eating area x average hours per day used by each person x operational days per week x operational weeks per year</t>
  </si>
  <si>
    <t>Equivalent Receptor Value of the school interior (rounded). Equivalent receptor values in whole numbers must be used. Use regular rounding if Row I is greater than 1. If Row I less than one, round up to 1.</t>
  </si>
  <si>
    <t>Receptor points at 100-foot spacing (represented by 30 points in this example) was developed to represent the modeled park usage area.</t>
  </si>
  <si>
    <t>Equivalent Receptor Value of the trail (rounded). Equivalent receptor values in whole numbers must be used. Use regular rounding if Row I is greater than 1. If Row I less than one, round up to 1.</t>
  </si>
  <si>
    <t>Equivalent Receptor Value of modeled golf course area (rounded). Equivalent receptor values in whole numbers must be used. Use regular rounding if Row I is greater than 1. If Row I less than one, round up to 1.</t>
  </si>
  <si>
    <t>Votes assigned to the benefited portion of the trail (rounded to a whole number).</t>
  </si>
  <si>
    <t>Votes assigned to the benefited portion of the day care (rounded to a whole number).</t>
  </si>
  <si>
    <t>Votes assigned to the benefited portion of the school (rounded to a whole number).</t>
  </si>
  <si>
    <t>Votes assigned to the benefited portion of the Golf Course (rounded to a whole number).</t>
  </si>
  <si>
    <t>Number of receptor points evaluated along the façade of the building facing the noise source</t>
  </si>
  <si>
    <t>A multi-story school has a current enrollment of 450 students and staff. NCDOT assumes that the number of students shall be assessed as the greater of the school's capacity or its existing enrollment. NCDOT also assumes that schools are used for 10 hours each day unless information provided by the school administration or on their website. A typical requirement for 180 school days per year is assumed. There are no exterior use activities that occur in the immediate vicinity of the school building (see note). Include a reference to a school contact person/website and date of contact/website review.</t>
  </si>
  <si>
    <t>A large Day Care facility with 200 children and 10 staff. NCDOT assumes the facility operates 12 hours each day for five days a week year-round. The facility has a large exterior playground immediately adjacent to the building on the highway side of the building that, on average, each child uses for 1.5 hours each day.</t>
  </si>
  <si>
    <t>Exterior Equivalent Receptor Value = H/C</t>
  </si>
  <si>
    <t>Interior Equivalent Receptor Value = Q/C</t>
  </si>
  <si>
    <t>Days per week open</t>
  </si>
  <si>
    <t>Weeks per year open</t>
  </si>
  <si>
    <t>Hours/day that each person uses playground</t>
  </si>
  <si>
    <t>Average number of children plus staff per day using playground</t>
  </si>
  <si>
    <t>People per residence</t>
  </si>
  <si>
    <t>Hours available for use per year</t>
  </si>
  <si>
    <t>Exterior person-hours per year available for use = D x E x F x G</t>
  </si>
  <si>
    <t>Average number of users (students and staff) per day</t>
  </si>
  <si>
    <t>Interior person-hours per year available for use =M x N x O x P</t>
  </si>
  <si>
    <t>Daily hours used</t>
  </si>
  <si>
    <t xml:space="preserve">Outdoor seating capacity can be estimated by calling to inquire, a field visit, or Google Maps or Street View. Explain assumptions used for hours per week and weeks per year of operation. </t>
  </si>
  <si>
    <t>This is the value for each grid point included in the TNM models and input in App B and App D for each modeled receptor representing the park. The number of impacts and benefits at the park are not a part of this worksheet. They are shown in App B (impacts) and App D (benefits) of the TNR or DNR.</t>
  </si>
  <si>
    <t>This is the value for each grid point included in the TNM models and input in App B and App D for each modeled receptor representing the trail. The number of impacts and benefits at the trail are not a part of this worksheet. They are shown in App B (impacts) and App D (benefits) of the TNR or DNR.</t>
  </si>
  <si>
    <t>ACTIVITY CATEGORIES C AND D</t>
  </si>
  <si>
    <t xml:space="preserve">Include the day care director/website name and date of contact/website review in this cell when describing the operation hours, capacity and staffing of the daycare. Most daycare facilities will have a website that is likely to include facility capacity and numbers of staff. </t>
  </si>
  <si>
    <t>Equivalent Receptor Value of the exterior of the Daycare (rounded). Equivalent receptor values in whole numbers must be used. Use regular rounding if Row I is greater than 1. If Row I less than one, round up to 1.</t>
  </si>
  <si>
    <t>This is the value for each grid point included in the TNM models and input in App B and App D for each modeled receptor representing the day care. The number of impacts and benefits at the park are not a part of this worksheet. They are shown in App B (impacts) and App D (benefits) of the TNR or DNR.</t>
  </si>
  <si>
    <t>This is the value for each grid point included in the TNM models and input in App B and App D for each modeled receptor representing the day care. The number of impacts and benefits at the day care are not a part of this worksheet. They are shown in App B (impacts) and App D (benefits) of the TNR or DNR.</t>
  </si>
  <si>
    <t>This is the value for each grid point included in the TNM models and input in App B and App D for each modeled receptor representing the school. The number of impacts and benefits at the school are not a part of this worksheet. They are shown in App B (impacts) and App D (benefits) of the TNR or DNR.</t>
  </si>
  <si>
    <t>An 18-hole golf course is used by an average of 100 people per day. Each visitor uses the golf course for an average of 3 hours for a round of golf. There are 11 holes near the propose project that will have receptors modeled in TNM.</t>
  </si>
  <si>
    <t>This is the value for each grid point included in the TNM models and input in App B and App D for each modeled receptor representing the golf course. The number of impacts and benefits at the golf course are not a part of this worksheet. They are shown in App B (impacts) and App D (benefits) of the TNR or DNR.</t>
  </si>
  <si>
    <t>This is the value for each grid point included in the TNM models and input in App B and App D for each modeled receptor representing the restaurant's outdoor eating area. The number of impacts and benefits at the restaurant outdoor eating area are not a part of this worksheet. They are shown in App B (impacts) and App D (benefits) of the TNR or DNR.</t>
  </si>
  <si>
    <t>NUMBER OF VOTES ASSIGNED TO RESTAURANT IN BARRIER VOTING PROCESS = Line Q (rounded)</t>
  </si>
  <si>
    <t xml:space="preserve">Average hourly occupancy for pool area                       </t>
  </si>
  <si>
    <t>Hours per day pool is available for use</t>
  </si>
  <si>
    <t>Days per month pool is available for use</t>
  </si>
  <si>
    <t>Months per year pool is available for use</t>
  </si>
  <si>
    <t xml:space="preserve">Person-hours per year available for use = D x E x F x G </t>
  </si>
  <si>
    <t>Equivalent Receptor Value of pool area = H/C</t>
  </si>
  <si>
    <t>EQUIVALENT RECEPTOR VALUE ASSIGNED TO EACH RECEPTOR GRID POINT = J/K</t>
  </si>
  <si>
    <t>Number of benefited receptors at the pool area</t>
  </si>
  <si>
    <t>CALCULATED VALUES USED IN THE TNR AND/OR DNR TEXT AND TABLES</t>
  </si>
  <si>
    <t>Calculated/Defined values in bold text</t>
  </si>
  <si>
    <t>Total park/recreational area acreage</t>
  </si>
  <si>
    <t>Park acreage evaluated by grid of receptors</t>
  </si>
  <si>
    <t>Percentage of park evaluated by grid</t>
  </si>
  <si>
    <t>Number of park staff</t>
  </si>
  <si>
    <t>Total number of occupants per day = G + H</t>
  </si>
  <si>
    <t>Average hours per day used by each visitor</t>
  </si>
  <si>
    <t>Operational days per week</t>
  </si>
  <si>
    <t>Operational weeks per year</t>
  </si>
  <si>
    <t>Person-hours per year available for use = F x I x J x K x L</t>
  </si>
  <si>
    <t>Number of receptor points evaluated at the park/recreational area in the TNM model</t>
  </si>
  <si>
    <t>Hours that trail is available for use per day</t>
  </si>
  <si>
    <t>Days per week that trail is available for use</t>
  </si>
  <si>
    <t>Person-hours per year available for use = E x F x G x H x I</t>
  </si>
  <si>
    <t>*For the EXTERIOR Uses at the Day Care Facility Being Evaluated</t>
  </si>
  <si>
    <t>**For the INTERIOR Uses at the Day Care Facility Being Evaluated</t>
  </si>
  <si>
    <t>Instructional days per week</t>
  </si>
  <si>
    <t>Instructional weeks per year</t>
  </si>
  <si>
    <t>Person-hours per year available for use = D x E x F x G</t>
  </si>
  <si>
    <t>Number of hotel/motel rooms</t>
  </si>
  <si>
    <t>Average number of people per room</t>
  </si>
  <si>
    <t>Percent of occupants using outdoor facilities</t>
  </si>
  <si>
    <t>Days per month available for use</t>
  </si>
  <si>
    <t>Months per year available for use</t>
  </si>
  <si>
    <t>Average number of visitors per day to the golf course</t>
  </si>
  <si>
    <t>Average hours per day Used by each visitor</t>
  </si>
  <si>
    <t>Person-hours per year available for use = Line F x G x H x I x J</t>
  </si>
  <si>
    <t>Percentage of Golf Course Evaluated by grid = Line E/D</t>
  </si>
  <si>
    <t>Person-hours per year available for use = Lines A x B</t>
  </si>
  <si>
    <t>Number of outdoor seats</t>
  </si>
  <si>
    <t>Hours per day each seat is available for use (daily operational hours)</t>
  </si>
  <si>
    <t>Person-hours per day restaurant's outdoor area is used</t>
  </si>
  <si>
    <t>Method 1</t>
  </si>
  <si>
    <t>Method 2</t>
  </si>
  <si>
    <t>Unless the restaurant specifies otherwise, this can be assumed to be 45%. This is based upon 80% capacity during 2 hour breakfast, lunch, and dinner rushes and 25% capacity at non-peak times and a 15 hour operational day.</t>
  </si>
  <si>
    <t>Description of Use</t>
  </si>
  <si>
    <t>Votes assigned to the benefited portion of the pool area (rounded to a whole number).</t>
  </si>
  <si>
    <t>Votes assigned to the benefited portion of the park area (rounded to a whole number).</t>
  </si>
  <si>
    <t>Votes assigned to the benefited portion of the restaurant's outdoor seating area (rounded to a whole number).</t>
  </si>
  <si>
    <t>For the Exterior Area of Hotel/Motel Being Evaluated</t>
  </si>
  <si>
    <t>EQUIVALENT RECEPTOR VALUE ASSIGNED TO EACH RECEPTOR GRID POINT =O/P</t>
  </si>
  <si>
    <t>Equivalent Receptor Value of evaluated area = M/C</t>
  </si>
  <si>
    <t>Equivalent Receptor Value of benefited portion of park/recreation area = Q x R</t>
  </si>
  <si>
    <t>Equivalent Receptor Value of benefited portion of the trail = N x O</t>
  </si>
  <si>
    <t>Equivalent Receptor Value of benefited portion of the exterior usage of the day care = L x O</t>
  </si>
  <si>
    <t>Equivalent Receptor Value of the benefited portion of the interior of the day care = U x O</t>
  </si>
  <si>
    <t>Equivalent Receptor Value of benefited portion of the interior of the school = L x M</t>
  </si>
  <si>
    <t>Equivalent Receptor Value of golf course holes included in model = Line K/C</t>
  </si>
  <si>
    <t>Equivalent Receptor Value of benefited portion of the golf course  = Lines O x R</t>
  </si>
  <si>
    <t>Equivalent Receptor Value of evaluated area  = K/C</t>
  </si>
  <si>
    <t>Equivalent Receptor Value of benefited portion of the restaurants outdoor area  = Line O x P</t>
  </si>
  <si>
    <t>Equivalent receptor value of evaluated area of Park (rounded). Equivalent receptor values in whole numbers must be used. Use regular rounding if Row I is greater than 1. If Row I less than one, round up to 1.</t>
  </si>
  <si>
    <t>Equivalent receptor value of evaluated area of the restaurant's outdoor eating area (rounded). Equivalent receptor values in whole numbers must be used. Use regular rounding if Row I is greater than 1. If Row I less than one, round up to 1.</t>
  </si>
  <si>
    <t>ROUNDED EQUIVALENT RECEPTOR VALUE OF EVALUATED AREA = Rounded Line I</t>
  </si>
  <si>
    <t>ROUNDED EQUIVALENT RECEPTOR VALUE OF EVALUATED AREA = Rounded Line N</t>
  </si>
  <si>
    <t>ROUNDED EQUIVALENT RECEPTOR VALUE OF EVALUATED AREA = Rounded Line K</t>
  </si>
  <si>
    <t>ROUNDED EQUIVALENT RECEPTOR VALUE OF EXTERIOR EVALUATED AREA = Rounded Line I</t>
  </si>
  <si>
    <t>EQUIVALENT RECEPTOR VALUE ASSIGNED TO EACH EXTERIOR RECEPTOR GRID POINT = O/P</t>
  </si>
  <si>
    <t>ROUNDED EQUIVALENT RECEPTOR VALUE OF INTERIOR EVALUATED AREA = Rounded R</t>
  </si>
  <si>
    <t>EQUIVALENT RECEPTOR VALUE ASSIGNED TO EACH INTERIOR RECEPTOR GRID POINT = S/T</t>
  </si>
  <si>
    <t>ROUNDED EQUIVALENT RECEPTOR VALUE OF INTERIOR EVALUATED AREA = Rounded Line I</t>
  </si>
  <si>
    <t>EQUIVALENT RECEPTOR VALUE ASSIGNED TO EACH INTERIOR RECEPTOR GRID POINT =J/K</t>
  </si>
  <si>
    <t>ROUNDED EQUIVALENT RECEPTOR VALUE = Rounded Line L</t>
  </si>
  <si>
    <t>EQUIVALENT RECEPTOR VALUE ASSIGNED TO EACH RECEPTOR GRID POINT = Line M/N</t>
  </si>
  <si>
    <t>ROUNDED EQUIVALENT RECEPTOR VALUE OF EVALUATED AREA = Rounded Line L</t>
  </si>
  <si>
    <t>Lines A, B, and C are set and cannot be changed. They are the basis to determine the equivalent receptor value of the non-residential use.</t>
  </si>
  <si>
    <t>Public Ballot Process (DNR and Post DNR) - INTERIOR</t>
  </si>
  <si>
    <t>Public Ballot Process (DNR and Post DNR) - EXTERIOR</t>
  </si>
  <si>
    <t>Percentage of the operational day each seat is occupied</t>
  </si>
  <si>
    <t>Number of outdoor seats x Hours per day each seat is available for use x Percentage of the operational day each seat is occupied</t>
  </si>
  <si>
    <t>The calculations below use data from either Method 1 or Method 2 (above), depending on which data is entered.</t>
  </si>
  <si>
    <t>Number of benefited receptors evaluated at the golf course</t>
  </si>
  <si>
    <t>NUMBER OF VOTES ASSIGNED TO TRAIL IN BARRIER VOTING PROCESS = Line P (rounded)</t>
  </si>
  <si>
    <t>Person-hours per year available for use = (F or J) x K x L</t>
  </si>
  <si>
    <t>Number of benefited receptors evaluated in the interior of the school</t>
  </si>
  <si>
    <t>Include the name of the golf course manager or the website and the date of contact/website review. A clubhouse patio/outdoor dining/outdoor seating should be calculated as a separate use using the M8 Form</t>
  </si>
  <si>
    <t>Use Method 1 OR Method 2 (one method only).</t>
  </si>
  <si>
    <t>It is often difficult to obtain actual usage data for trails. Trails may have usage data available from the owner of the trail. If no data available, assume 15 people per hour. Include the trail manager name and date of contact in this cell.</t>
  </si>
  <si>
    <t>Equivalent Receptor Value of benefited portion of school's exterior use area = Q x R</t>
  </si>
  <si>
    <t>Note: If the entire area of the school's exterior use area is evaluated, you don't need to find the school's exterior use area acreage. You can enter either 1 for both D &amp; E, or the school's exterior use area acreage if known.</t>
  </si>
  <si>
    <t>Percentage of school's exterior use area evaluated by grid</t>
  </si>
  <si>
    <t>school's exterior use area person-hours per year available for use divided by the residential person-hours per year available for use</t>
  </si>
  <si>
    <t>Equivalent receptor value of evaluated area of school's exterior use area (rounded). Equivalent receptor values in whole numbers must be used. Use regular rounding if Row I is greater than 1. If Row I less than one, round up to 1.</t>
  </si>
  <si>
    <t>This is the value for each grid point included in the TNM models and input in App B and App D for each modeled receptor representing the school's exterior use area. The number of impacts and benefits at the school's exterior use area are not a part of this worksheet. They are shown in App B (impacts) and App D (benefits) of the TNR or DNR.</t>
  </si>
  <si>
    <t>Number of benefited receptors evaluated at the school's exterior use area</t>
  </si>
  <si>
    <t>A school's exterior use area (baseball fields, basketball fields, and a playground) is used by an average of 200 children per day. Each child uses the school's exterior use area for an average of 1 hour per day. NCDOT assumes school's exterior use areas are open 12 hours a day year round if school's exterior use area hours are not available.</t>
  </si>
  <si>
    <t>Number of school staff that use the school's exterior use area per day</t>
  </si>
  <si>
    <t>Average number of children per day which use the school's exterior use area per day</t>
  </si>
  <si>
    <t>Number of receptor points evaluated at the school's exterior use area in the TNM model</t>
  </si>
  <si>
    <t>NUMBER OF VOTES ASSIGNED TO SCHOOL'S EXTERIOR USE AREA IN BARRIER VOTING PROCESS = Line S (rounded)</t>
  </si>
  <si>
    <t>Percentage of school's exterior use area evaluate by a Grid x Total number of occupants per day x average hours per day used by each student/staff  x operational days per week x operational weeks per year</t>
  </si>
  <si>
    <t>Average hours per day used by each student/staff</t>
  </si>
  <si>
    <t>This cell is the school's exterior use area acreage evaluated by a grid of receptors divided by the total school's exterior use area acreage. This will determine the proportion of total children/staff that will access the portion of the school's exterior use area that is modeled in TNM.</t>
  </si>
  <si>
    <t>Average number of students per day to the school's exterior use area plus the number of school's exterior use area staff.</t>
  </si>
  <si>
    <t>User-defined value</t>
  </si>
  <si>
    <t>User-defined value; identify the number of receptors that have a 5 decibel reduction as a direct result of the proposed noise barrier.</t>
  </si>
  <si>
    <t>User-defined value; identify the number of grid receptors that have a 5 decibel or more reduction as a direct result of the proposed noise barrier.</t>
  </si>
  <si>
    <t>User-defined value; identify the number of modeled receptors that have a 5 decibel or more reduction as a direct result of the proposed noise barrier.</t>
  </si>
  <si>
    <t>User-defined value; If no data available, counter service restaurants (e.g., Panera, Moe's, etc.) can be assumed to be 1 hour. Table-serviced restaurants can be assumed to be 1.5 hours.</t>
  </si>
  <si>
    <t>User-defined values</t>
  </si>
  <si>
    <t xml:space="preserve">For most pool areas in apartment complexes, using one receptor point in TNM placed closest to the proposed highway project is sufficient. If more than one exterior receptor point was used to model pool areas greater than 100 ft. x 100 ft., enter the number of receptor points. </t>
  </si>
  <si>
    <t>Equivalent Receptor Value assigned to the benefited portion of the pool area = L x M</t>
  </si>
  <si>
    <r>
      <t xml:space="preserve">User-defined value; To provide context, data from the City of Raleigh is provided here. Based on 2014 Greenway surveys conducted by the City of Raleigh, they found an average use of 78 people per day (7 people per hour based upon a 12 hour day) along 7 surveyed Greenway trails.  Popular trails such as Lake Johnson Park had estimated usage of 90 people per hour. The NC Museum of Art Park Trails had estimated usage of 644 people per day (54 people per hour based upon a 12 hour day). Source: </t>
    </r>
    <r>
      <rPr>
        <i/>
        <sz val="11"/>
        <color rgb="FF000000"/>
        <rFont val="Calibri"/>
        <family val="2"/>
        <scheme val="minor"/>
      </rPr>
      <t>What’s on Your Greenway? People &amp;Nature on Raleigh’s Greenway System</t>
    </r>
    <r>
      <rPr>
        <sz val="11"/>
        <color rgb="FF000000"/>
        <rFont val="Calibri"/>
        <family val="2"/>
        <scheme val="minor"/>
      </rPr>
      <t xml:space="preserve"> (Draft - April 2014; provided by City of Raleigh).</t>
    </r>
  </si>
  <si>
    <t>Weeks per year that trail is available for use</t>
  </si>
  <si>
    <t>Occupancy rate (percent)</t>
  </si>
  <si>
    <t>NCDOT prefers that outdoor use areas of restaurants are evaluated by one receptor.</t>
  </si>
  <si>
    <t>Restaurant's outdoor eating area person-hours per year available for use divided by the residential person-hours per year available for use</t>
  </si>
  <si>
    <t>Equivalent Receptor Value of the interior of the Daycare (rounded). Equivalent receptor values in whole numbers must be used. Use regular rounding if Row I is greater than 1. If Row I less than one, round up to 1.</t>
  </si>
  <si>
    <t>A park (or recreation area) is used by an average of 100 people per day (95 visitors and 5 park staff). Each visitor uses the park for an average of 3 hours per day. NCDOT assumes parks are open 12 hours a day year round if park hours are not available.</t>
  </si>
  <si>
    <t>Length of trail evaluated by receptors (ft.)</t>
  </si>
  <si>
    <t xml:space="preserve">User-defined value; The length specified should be the length of the trail evaluated in feet, not the total length of the trail. </t>
  </si>
  <si>
    <t>Average number of persons per hour using trail per hour</t>
  </si>
  <si>
    <t>Length of trail (ft.) evaluated divided by 5,280 ft. per mile and divided by 2 miles per hour walking speed.</t>
  </si>
  <si>
    <t>Total school's exterior use area acreage</t>
  </si>
  <si>
    <r>
      <t>Include the school's name and website and date of contact/website review in this cell. If school staff cannot provide a usage estimate, one way to estimate u</t>
    </r>
    <r>
      <rPr>
        <sz val="11"/>
        <color theme="1"/>
        <rFont val="Calibri"/>
        <family val="2"/>
        <scheme val="minor"/>
      </rPr>
      <t xml:space="preserve">se is to assume each student enrolled uses the exterior area for 1 hour per day for active sports areas. For outdoor eating areas, assume 1-2 hours per day for the seating capacity. The </t>
    </r>
    <r>
      <rPr>
        <sz val="11"/>
        <color rgb="FF000000"/>
        <rFont val="Calibri"/>
        <family val="2"/>
        <scheme val="minor"/>
      </rPr>
      <t xml:space="preserve">hours of operation included in this example case also can be used if location specific information unavailable. </t>
    </r>
  </si>
  <si>
    <t xml:space="preserve">For most pool areas in apartment complexes, using one receptor point in TNM placed closest to the proposed highway project is sufficient. If more than one receptor is necessary for a single use, NCDOT prefers that grid receptors representing a single use have one receptor number and a letter designation. Example, Receptor 101a, 101b, etc. </t>
  </si>
  <si>
    <r>
      <t>Include the</t>
    </r>
    <r>
      <rPr>
        <sz val="11"/>
        <color theme="1"/>
        <rFont val="Calibri"/>
        <family val="2"/>
        <scheme val="minor"/>
      </rPr>
      <t xml:space="preserve"> park manager/website name and date of contact/website review in this cell. If a park manager is not accessible or cannot provide a reasonable usage estimate, other sources of data could include Master Plans, site visits, and/or local planning department(s). Additional ways to estimate park usage could include counting the parking spaces and assuming 2 people per parking space per hour for the hours of operation of the park</t>
    </r>
    <r>
      <rPr>
        <sz val="11"/>
        <color rgb="FFFF0000"/>
        <rFont val="Calibri"/>
        <family val="2"/>
        <scheme val="minor"/>
      </rPr>
      <t>.</t>
    </r>
    <r>
      <rPr>
        <sz val="11"/>
        <color rgb="FF000000"/>
        <rFont val="Calibri"/>
        <family val="2"/>
        <scheme val="minor"/>
      </rPr>
      <t xml:space="preserve"> The hours of operation included in this example case also can be used if location specific information unavailable. </t>
    </r>
  </si>
  <si>
    <t>Average number of visitors per day to the entire park/recreational area or just the specific use area modeled</t>
  </si>
  <si>
    <t>Total number of golf course holes or total golf course acreage</t>
  </si>
  <si>
    <t>Golf course holes or golf course acreage evaluated by grid of receptors</t>
  </si>
  <si>
    <t>User-defined value. This example uses holes.</t>
  </si>
  <si>
    <t>Enrollment of school (including students and staff)</t>
  </si>
  <si>
    <t xml:space="preserve">User-defined value. If usage is unable to be determined, estimate usage by assuming each enrolled student uses the area(s) for 1 hour per day. </t>
  </si>
  <si>
    <t>This is the value for each grid point included in the TNM models and input in App B and App D for each modeled receptor representing the pool, if more than 1 receptor is used. The number of impacts and benefits at the pool are not a part of this worksheet. They are shown in App B (impacts) and App D (benefits) of the TNR or DNR.</t>
  </si>
  <si>
    <t>Number of benefited receptors evaluated in the interior of the daycare</t>
  </si>
  <si>
    <t>Often, exterior recreational activities on a school property occur at locations spatially removed from the school building. It may be appropriate to employ the process described in Tab M2 to analyze these exterior recreational activities and separately analyze the school building's interior activities using the technique illustrated in this table. In essence, the building and the recreational area would be treated as separate entities, with each having its own Equivalent Receptor value and its own value assigned for voting purposes.</t>
  </si>
  <si>
    <t>Votes assigned to the benefited portion of the school's exterior use area  (rounded to a whole number).</t>
  </si>
  <si>
    <t>CALCULATION OF EQUIVALENT RECEPTOR VALUE FOR AN IMPACTED AND/OR BENEFITED RESTAURANT'S OUTDOOR USE AREA</t>
  </si>
  <si>
    <t>CALCULATION OF EQUIVALENT RECEPTOR VALUE FOR AN IMPACTED AND/OR BENEFITED GOLF COURSE</t>
  </si>
  <si>
    <t xml:space="preserve">CALCULATION OF EQUIVALENT RECEPTOR VALUE FOR IMPACTED AND/OR BENEFITED EXTERIOR AREAS AT A HOTEL/MOTEL </t>
  </si>
  <si>
    <t>CALCULATION OF EQUIVALENT RECEPTOR VALUE FOR AN IMPACTED AND/OR BENEFITED SCHOOL'S EXTERIOR USE AREA</t>
  </si>
  <si>
    <t>CALCULATION OF EQUIVALENT RECEPTOR VALUE FOR THE IMPACTED AND/OR BENEFITED INTERIOR OF A SCHOOL BUILDING</t>
  </si>
  <si>
    <t>CALCULATION OF EQUIVALENT RECEPTOR VALUE FOR IMPACTED AND/OR BENEFITED EXTERIOR AND INTERIOR ACTIVITIES AT A DAYCARE FACILITY</t>
  </si>
  <si>
    <t>CALCULATION OF EQUIVALENT RECEPTOR VALUE FOR AN IMPACTED AND/OR BENEFITED TRAIL</t>
  </si>
  <si>
    <t>CALCULATION OF EQUIVALENT RECEPTOR VALUE FOR AN IMPACTED AND/OR BENEFITED PARK/RECREATION AREA</t>
  </si>
  <si>
    <t>CALCULATION OF EQUIVALENT RECEPTOR VALUE FOR AN IMPACTED AND/OR BENEFITED APARTMENT COMPLEX POOL OR COMMUNITY POOL</t>
  </si>
  <si>
    <t>According to the US Census, the persons per household in NC is 2.52, which rounds to 3
Source: https://www.census.gov/quickfacts/NC Persons per household, 2015-2019</t>
  </si>
  <si>
    <r>
      <t xml:space="preserve">Replace the title in this row with the name of the school's exterior use area (i.e., sports area, playground, track, outdoor eating area, etc.)(e.g. Main St High School sports fields, etc.)
</t>
    </r>
    <r>
      <rPr>
        <b/>
        <sz val="11"/>
        <color rgb="FF000000"/>
        <rFont val="Calibri"/>
        <family val="2"/>
        <scheme val="minor"/>
      </rPr>
      <t>Note that this form does not need to be filled out if no impacted and/or benefited areas exist.</t>
    </r>
  </si>
  <si>
    <r>
      <t xml:space="preserve">Replace the title in this row with the name of the restaurant (e.g., Panera, Moe's, etc.).
</t>
    </r>
    <r>
      <rPr>
        <b/>
        <sz val="11"/>
        <color rgb="FF000000"/>
        <rFont val="Calibri"/>
        <family val="2"/>
        <scheme val="minor"/>
      </rPr>
      <t>Note that this form does not need to be filled out if no impacted and/or benefited areas exist.</t>
    </r>
  </si>
  <si>
    <r>
      <t xml:space="preserve">Replace the title in this row with the name of the golf course
</t>
    </r>
    <r>
      <rPr>
        <b/>
        <sz val="11"/>
        <color rgb="FF000000"/>
        <rFont val="Calibri"/>
        <family val="2"/>
        <scheme val="minor"/>
      </rPr>
      <t>Note that this form does not need to be filled out if no impacted and/or benefited areas exist.</t>
    </r>
  </si>
  <si>
    <r>
      <t xml:space="preserve">Replace the title in this row with "Equivalent Receptor Value for [name of school] Interior Uses"
</t>
    </r>
    <r>
      <rPr>
        <b/>
        <sz val="11"/>
        <color rgb="FF000000"/>
        <rFont val="Calibri"/>
        <family val="2"/>
        <scheme val="minor"/>
      </rPr>
      <t>Note that this form does not need to be filled out if no impacted and/or benefited areas exist.</t>
    </r>
  </si>
  <si>
    <r>
      <t xml:space="preserve">Replace the title in this row with the name of the daycare facility
</t>
    </r>
    <r>
      <rPr>
        <b/>
        <sz val="11"/>
        <color rgb="FF000000"/>
        <rFont val="Calibri"/>
        <family val="2"/>
        <scheme val="minor"/>
      </rPr>
      <t>Note that this form does not need to be filled out if no impacted and/or benefited areas exist.</t>
    </r>
  </si>
  <si>
    <r>
      <t xml:space="preserve">Replace the title in this row with the name of the trail (e.g. Walnut Creek Greenway, Appalachian Trail, etc.)
</t>
    </r>
    <r>
      <rPr>
        <b/>
        <sz val="11"/>
        <color rgb="FF000000"/>
        <rFont val="Calibri"/>
        <family val="2"/>
        <scheme val="minor"/>
      </rPr>
      <t>Note that this form does not need to be filled out if no impacted and/or benefited areas exist.</t>
    </r>
  </si>
  <si>
    <r>
      <t>Replace the title in this row with the name of the park or recreation area (e.g. Umstead Park,</t>
    </r>
    <r>
      <rPr>
        <sz val="11"/>
        <color theme="1"/>
        <rFont val="Calibri"/>
        <family val="2"/>
        <scheme val="minor"/>
      </rPr>
      <t xml:space="preserve"> Main St. Park</t>
    </r>
    <r>
      <rPr>
        <sz val="11"/>
        <color rgb="FFFF0000"/>
        <rFont val="Calibri"/>
        <family val="2"/>
        <scheme val="minor"/>
      </rPr>
      <t xml:space="preserve">. </t>
    </r>
    <r>
      <rPr>
        <sz val="11"/>
        <color rgb="FF000000"/>
        <rFont val="Calibri"/>
        <family val="2"/>
        <scheme val="minor"/>
      </rPr>
      <t xml:space="preserve">etc.)
</t>
    </r>
    <r>
      <rPr>
        <b/>
        <sz val="11"/>
        <color rgb="FF000000"/>
        <rFont val="Calibri"/>
        <family val="2"/>
        <scheme val="minor"/>
      </rPr>
      <t>Note that this form does not need to be filled out if no impacted and/or benefited areas exist.</t>
    </r>
  </si>
  <si>
    <r>
      <t xml:space="preserve">Replace the title in this row with the name of the apartment complex or neighborhood pool (e.g. Main St Apts Pool, Millbrook Community Pool, etc.).
</t>
    </r>
    <r>
      <rPr>
        <b/>
        <sz val="11"/>
        <color rgb="FF000000"/>
        <rFont val="Calibri"/>
        <family val="2"/>
        <scheme val="minor"/>
      </rPr>
      <t>Note that this form does not need to be filled out if no impacted and/or benefited areas exist.</t>
    </r>
  </si>
  <si>
    <t>School's exterior use area acreage evaluated by grid of receptors</t>
  </si>
  <si>
    <t>User-defined value. Pools are typically only utilized May-October</t>
  </si>
  <si>
    <t>User-defined value. Note: If the entire area of the Park or just a specific use area (e.g., a playground in a large park) is evaluated, you don't need to find the entire park acreage. You can enter either one for both D &amp; E.</t>
  </si>
  <si>
    <t xml:space="preserve">User-defined value. Use 100-foot grid spacing of receptor points to model the day care's playground (a minimum of 1 receptor point is required). </t>
  </si>
  <si>
    <t>User-defined value; 1.5 is a typical value and can be used in absence of other data.</t>
  </si>
  <si>
    <t>User-defined value; 50% can be used in absence of other data</t>
  </si>
  <si>
    <t>User-defined value. Receptor points at 100-foot spacing (represented by 10 points in this example) was developed to represent the modeled school's exterior use area usage area.</t>
  </si>
  <si>
    <t xml:space="preserve">User-defined value. Typically, for school interiors, a single receptor point is located at the building façade closest to the highway. This exterior noise level is then reduced by the appropriate building reduction factor to determine if there is an interior noise impact. If the building is very large and there is an interior impact, consult with NCDOT to determine if more than one receptor is needed. </t>
  </si>
  <si>
    <t xml:space="preserve">User-defined value. Typically, for day care interiors, a single receptor point is located at the building façade closest to the highway. This exterior noise level is then reduced by the appropriate building reduction factor to determine if there is an interior noise impact. If the building is very large and there is an interior impact, consult with NCDOT to determine if more than one receptor is needed. </t>
  </si>
  <si>
    <t>User-defined value. Receptor points at 100-foot spacing (represented by 80 points in this example) should be placed on the areas represented by the tee box areas, fairways, greens, and golf cart paths. Areas not specifically used for golfing should not receive any grid points.</t>
  </si>
  <si>
    <t>User-defined value; If the average number of people per day who use the restaurant's outdoor area cannot be identified, use Method 2, and leave these spaces blank.</t>
  </si>
  <si>
    <t>User-defined value; The number of seats can be determined through a field visit, Google Maps/Earth/Street view, or restaurant input. If Method 1 is used, leave these spaces blank.</t>
  </si>
  <si>
    <t>User-defined value; Assumes restaurant (such as Panera) open from 7am to 10 pm</t>
  </si>
  <si>
    <t>User-defined value; Outdoor use areas of restaurants are likely not used for 100% of the year and usage would vary by season and local climate.</t>
  </si>
  <si>
    <t>User-defined value; For most restaurant outdoor use areas, using one receptor point in TNM placed closest to the proposed highway project is sufficient.</t>
  </si>
  <si>
    <t>##</t>
  </si>
  <si>
    <t>##-2a through ##-2ad</t>
  </si>
  <si>
    <t>##-1a, 1b, 1c, 1d</t>
  </si>
  <si>
    <t>##-3a, 3b, 3c, 3d, 3e, 3f, 3g, 3h, 3i, 3j</t>
  </si>
  <si>
    <t>##-4a, 4b, 4c, 4d, 4e, 4f</t>
  </si>
  <si>
    <t>##-5a</t>
  </si>
  <si>
    <t>##-2a, 2b, 2c, 2d, 2e, 2f, 2g, 2h, 2i, 2j</t>
  </si>
  <si>
    <t>##-6a, 6b, 6c, 6d, 6e</t>
  </si>
  <si>
    <t>##-7a, 7b, 7c, 7d, 7e, 7f, 7g, 7h, 7i, 7j, 7k, 7l, 7m, 7n, 7o, 7p, 7q, 7r, 7s, 7t, 7u, 7v, 7w, 7x, 7y, 7z, 7aa, 7ab, 7ac…etc.</t>
  </si>
  <si>
    <t>##-8a</t>
  </si>
  <si>
    <t>TABLE C1</t>
  </si>
  <si>
    <t>TABLE C2</t>
  </si>
  <si>
    <t>TABLE C3</t>
  </si>
  <si>
    <t>TABLE C4</t>
  </si>
  <si>
    <t>TABLE C5a</t>
  </si>
  <si>
    <t>TABLE C5b</t>
  </si>
  <si>
    <t>TABLE C6</t>
  </si>
  <si>
    <t>TABLE C7</t>
  </si>
  <si>
    <t>TABLE C8</t>
  </si>
  <si>
    <t>For Balconies and Patios at Hotel/Motel Rooms</t>
  </si>
  <si>
    <t>Number of hotel/motel rooms with Balconies or Patios</t>
  </si>
  <si>
    <t>User-defined value. Assume 8-12 months of availability/use, depending on local climate.</t>
  </si>
  <si>
    <t>Person-hours per year of Use = D x E x F x G x H x I x J</t>
  </si>
  <si>
    <t>Equivalent Receptor Value of evaluated area = K/C</t>
  </si>
  <si>
    <t>ROUNDED EQUIVALENT RECEPTOR VALUE OF EXTERIOR EVALUATED AREA = Rounded Line L</t>
  </si>
  <si>
    <t>Hours per day area used by each guest</t>
  </si>
  <si>
    <t>User-defined value; 1.5 hours of operation per day is the default, but can be more or less if documented by hotel/motel management</t>
  </si>
  <si>
    <t>User-defined value. If this area is a pool, then assume 6 months of use per year (May - October). If this is not a pool area, assume 8-12 months.</t>
  </si>
  <si>
    <t>Number of motel rooms x average number of people per room x occupancy rate x percentage of occupants using exterior areas x hours per day of use x days per month available for use x months per year available for use</t>
  </si>
  <si>
    <t>User-defined value. If more than one exterior receptor point was used to model the outside use area, enter the number of receptor points (each outside use area gets at least one receptor point).</t>
  </si>
  <si>
    <t>This calculation should be used for all hotel/motel balconies/patios unless documented coordination with the hotel’s management indicates low to no use of balconies/patios.</t>
  </si>
  <si>
    <t>EQUIVALENT RECEPTOR VALUE ASSIGNED TO EACH RECEPTOR GRID POINT = M/N</t>
  </si>
  <si>
    <t>V</t>
  </si>
  <si>
    <t>W</t>
  </si>
  <si>
    <t>X</t>
  </si>
  <si>
    <t>Y</t>
  </si>
  <si>
    <t>Z</t>
  </si>
  <si>
    <t>AA</t>
  </si>
  <si>
    <t>BB</t>
  </si>
  <si>
    <t>CC</t>
  </si>
  <si>
    <t>Person-hours per year of Use = P x Q x R x S x T x U x 30 days/month</t>
  </si>
  <si>
    <t>Equivalent Receptor Value of evaluated area = V/C</t>
  </si>
  <si>
    <t>ROUNDED EQUIVALENT RECEPTOR VALUE OF EXTERIOR EVALUATED AREA = Rounded Line W</t>
  </si>
  <si>
    <t>EQUIVALENT RECEPTOR VALUE ASSIGNED TO EACH BALCONY/PATIO GRID POINT = X/Y</t>
  </si>
  <si>
    <t>Percent of occupants using balcony/patio</t>
  </si>
  <si>
    <t>Hours per day balcony/patio used by each guest</t>
  </si>
  <si>
    <t>Number of hotel/motel rooms x average number of people per room x occupancy rate x percentage of occupants using balcony or patio x  hours per day of use x months per year available for use x 30 days per month</t>
  </si>
  <si>
    <t>Total balcony/patio person-hours per year of use divided by the residential person-hours per year available for use</t>
  </si>
  <si>
    <t>Total person-hours per year of exterior area use divided by the residential person-hours per year available for use</t>
  </si>
  <si>
    <t>Equivalent Receptor Value of the balconies/patios. Equivalent receptor values in whole numbers must be used. Use regular rounding if Row I is greater than 1. If Row I less than one, round up to 1.</t>
  </si>
  <si>
    <t>Equivalent Receptor Value of the hotel/motel exterior use area. Equivalent receptor values in whole numbers must be used. Use regular rounding if Row I is greater than 1. If Row I less than one, round up to 1.</t>
  </si>
  <si>
    <t xml:space="preserve">This is the same value as Line P. </t>
  </si>
  <si>
    <t>Number of balconies/patios from Line P</t>
  </si>
  <si>
    <t>This is the value for each hotel/motel balcony/patio included as a receptor in the TNM models and input in App B and App D. The number of impacts and benefits at the hotel/motel balconies/patios are not a part of this worksheet. They are shown in App B (impacts) and App D (benefits) of the TNR or DNR.</t>
  </si>
  <si>
    <t>This is the value for each grid point included in the TNM models and input in App B and App D for each modeled receptor representing the hotel/motel exterior use area. The number of impacts and benefits at the hotel/motel are not a part of this worksheet. They are shown in App B (impacts) and App D (benefits) of the TNR or DNR.</t>
  </si>
  <si>
    <t>DD</t>
  </si>
  <si>
    <t xml:space="preserve">Public Ballot Process (DNR and Post DNR) </t>
  </si>
  <si>
    <t xml:space="preserve">Equivalent Receptor Value of benefited portion of the exterior hotel/motel use = AA x O </t>
  </si>
  <si>
    <t>Number of benefited receptors at the hotel/motel exterior use area</t>
  </si>
  <si>
    <t>Number of benefited receptors at the hotel/motel balconies/patios</t>
  </si>
  <si>
    <t>Equivalent Receptor Value of benefited portion of the exterior hotel/motel use = CC x Z</t>
  </si>
  <si>
    <t>User-defined value; identify the number of balconies/patios that have at least a 5 decibel reduction as a direct result of the proposed noise barrier.</t>
  </si>
  <si>
    <t>User-defined value; identify the number of grid receptors that have at least a 5 decibel reduction as a direct result of the proposed noise barrier.</t>
  </si>
  <si>
    <t>Votes assigned to the benefited portion of the hotel/motel (rounded to a whole number).</t>
  </si>
  <si>
    <t>NUMBER OF VOTES ASSIGNED TO HOTEL/MOTEL IN BARRIER VOTING PROCESS =                        BB (rounded) + DD (rounded)</t>
  </si>
  <si>
    <t>The 400-unit resort hotel has an average occupancy rate of 65 percent, with an average of 1.5 people per room. It has a popular exterior area containing a pool, a restaurant with an exterior seating area, and a large area that is available for multiple passive and recreational uses by all occupants during 10 months of the year. It is estimated that half of guests use this outdoor area for a period of 1.5 hours per day.  Each room at the hotel has a balcony/patio for private use.</t>
  </si>
  <si>
    <t xml:space="preserve">Include the hotel/motel owner, website name and date of contact/website review in this cell when describing the capacity and staffing of the hotel/motel. Some hotels/motels will have a website that is likely to include hotel/motel capacity and numbers of staff. </t>
  </si>
  <si>
    <r>
      <t xml:space="preserve">Replace the title in this row with the name of the hotel/motel. 
</t>
    </r>
    <r>
      <rPr>
        <u/>
        <sz val="11"/>
        <color rgb="FF000000"/>
        <rFont val="Calibri"/>
        <family val="2"/>
        <scheme val="minor"/>
      </rPr>
      <t>Balconies of hotels/motels are noise sensitive uses</t>
    </r>
    <r>
      <rPr>
        <sz val="11"/>
        <color rgb="FF000000"/>
        <rFont val="Calibri"/>
        <family val="2"/>
        <scheme val="minor"/>
      </rPr>
      <t xml:space="preserve"> unless documented coordination with the hotel/motel management indicates otherwise.
</t>
    </r>
    <r>
      <rPr>
        <b/>
        <sz val="11"/>
        <color rgb="FF000000"/>
        <rFont val="Calibri"/>
        <family val="2"/>
        <scheme val="minor"/>
      </rPr>
      <t>Note that this form does not need to be filled out if no impacted and/or benefited areas exist.</t>
    </r>
  </si>
  <si>
    <t>User-defined value; 1.5 hours per day is the default, but can be more or less if documented by hotel/motel management. Assume balconies/patios are available every day.</t>
  </si>
  <si>
    <t>User-defined value. This can be for the entire hotel/motel or just the buildings included in the TNM model. The results will be the same.</t>
  </si>
  <si>
    <t>If more than one receptor is necessary for a single use, NCDOT prefers that grid receptors representing a single use have one receptor number and a letter designation. Example, Receptor 101a, 101b, etc. Balcony/patio uses may be numbered individually or as one receptor number and letters.</t>
  </si>
  <si>
    <t>User-defined value; 65% as default or data from NC Restaurant and Lodging Assoc (www.ncrla.org/nc-hospitality-industry-information/research/) can be used in absence of information from hotel/motel management</t>
  </si>
  <si>
    <t>Equivalent Receptor Value of evaluated area = J/C</t>
  </si>
  <si>
    <t>EQUIVALENT RECEPTOR VALUE ASSIGNED TO EACH RECEPTOR GRID POINT =L/M</t>
  </si>
  <si>
    <t>Hours that each person is on the trail (based on average of 2 mph walking speed) = (D/5280)/2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</si>
</sst>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0"/>
  </numFmts>
  <fonts count="29"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b/>
      <sz val="12"/>
      <name val="Calibri"/>
      <family val="2"/>
      <scheme val="minor"/>
    </font>
    <font>
      <sz val="12"/>
      <color rgb="FF000000"/>
      <name val="Calibri"/>
      <family val="2"/>
      <scheme val="minor"/>
    </font>
    <font>
      <b/>
      <sz val="12"/>
      <color rgb="FF000000"/>
      <name val="Calibri"/>
      <family val="2"/>
      <scheme val="minor"/>
    </font>
    <font>
      <sz val="12"/>
      <name val="Calibri"/>
      <family val="2"/>
      <scheme val="minor"/>
    </font>
    <font>
      <sz val="12"/>
      <color theme="1"/>
      <name val="Calibri"/>
      <family val="2"/>
      <scheme val="minor"/>
    </font>
    <font>
      <b/>
      <sz val="12"/>
      <color theme="1"/>
      <name val="Calibri"/>
      <family val="2"/>
      <scheme val="minor"/>
    </font>
    <font>
      <sz val="11"/>
      <color rgb="FFFF0000"/>
      <name val="Calibri"/>
      <family val="2"/>
      <scheme val="minor"/>
    </font>
    <font>
      <sz val="11"/>
      <color rgb="FF000000"/>
      <name val="Calibri"/>
      <family val="2"/>
      <scheme val="minor"/>
    </font>
    <font>
      <b/>
      <sz val="14"/>
      <name val="Calibri"/>
      <family val="2"/>
      <scheme val="minor"/>
    </font>
    <font>
      <b/>
      <sz val="11"/>
      <color rgb="FF000000"/>
      <name val="Calibri"/>
      <family val="2"/>
      <scheme val="minor"/>
    </font>
    <font>
      <sz val="11"/>
      <name val="Calibri"/>
      <family val="2"/>
      <scheme val="minor"/>
    </font>
    <font>
      <sz val="12"/>
      <color rgb="FFFF0000"/>
      <name val="Calibri"/>
      <family val="2"/>
      <scheme val="minor"/>
    </font>
    <font>
      <b/>
      <sz val="14"/>
      <color rgb="FF000000"/>
      <name val="Calibri"/>
      <family val="2"/>
      <scheme val="minor"/>
    </font>
    <font>
      <b/>
      <sz val="11"/>
      <color theme="1"/>
      <name val="Calibri"/>
      <family val="2"/>
      <scheme val="minor"/>
    </font>
    <font>
      <i/>
      <sz val="12"/>
      <color rgb="FF000000"/>
      <name val="Calibri"/>
      <family val="2"/>
      <scheme val="minor"/>
    </font>
    <font>
      <i/>
      <sz val="11"/>
      <color rgb="FF000000"/>
      <name val="Calibri"/>
      <family val="2"/>
      <scheme val="minor"/>
    </font>
    <font>
      <sz val="10"/>
      <name val="Calibri"/>
      <family val="2"/>
      <scheme val="minor"/>
    </font>
    <font>
      <sz val="12"/>
      <color theme="2" tint="-0.749992370372631"/>
      <name val="Calibri"/>
      <family val="2"/>
      <scheme val="minor"/>
    </font>
    <font>
      <sz val="12"/>
      <color rgb="FF009242"/>
      <name val="Calibri"/>
      <family val="2"/>
      <scheme val="minor"/>
    </font>
    <font>
      <u/>
      <sz val="11"/>
      <color rgb="FF000000"/>
      <name val="Calibri"/>
      <family val="2"/>
      <scheme val="minor"/>
    </font>
    <font>
      <sz val="10"/>
      <color rgb="FF00000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rgb="FF9FF9D2"/>
        <bgColor indexed="64"/>
      </patternFill>
    </fill>
    <fill>
      <patternFill patternType="solid">
        <fgColor rgb="FFFFFFCC"/>
        <bgColor indexed="64"/>
      </patternFill>
    </fill>
  </fills>
  <borders count="35">
    <border>
      <left/>
      <right/>
      <top/>
      <bottom/>
      <diagonal/>
    </border>
    <border>
      <left/>
      <right/>
      <top/>
      <bottom/>
      <diagonal/>
    </border>
    <border>
      <left/>
      <right/>
      <top/>
      <bottom style="thin">
        <color auto="1"/>
      </bottom>
      <diagonal/>
    </border>
    <border>
      <left style="medium">
        <color auto="1"/>
      </left>
      <right style="medium">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medium">
        <color auto="1"/>
      </bottom>
      <diagonal/>
    </border>
    <border>
      <left style="medium">
        <color auto="1"/>
      </left>
      <right style="medium">
        <color auto="1"/>
      </right>
      <top/>
      <bottom/>
      <diagonal/>
    </border>
    <border>
      <left style="medium">
        <color auto="1"/>
      </left>
      <right style="medium">
        <color auto="1"/>
      </right>
      <top style="medium">
        <color auto="1"/>
      </top>
      <bottom/>
      <diagonal/>
    </border>
    <border>
      <left style="medium">
        <color auto="1"/>
      </left>
      <right style="medium">
        <color auto="1"/>
      </right>
      <top style="thin">
        <color auto="1"/>
      </top>
      <bottom/>
      <diagonal/>
    </border>
    <border>
      <left/>
      <right/>
      <top style="thin">
        <color auto="1"/>
      </top>
      <bottom style="thin">
        <color auto="1"/>
      </bottom>
      <diagonal/>
    </border>
    <border>
      <left/>
      <right/>
      <top style="medium">
        <color auto="1"/>
      </top>
      <bottom style="medium">
        <color auto="1"/>
      </bottom>
      <diagonal/>
    </border>
    <border>
      <left/>
      <right/>
      <top style="thin">
        <color auto="1"/>
      </top>
      <bottom/>
      <diagonal/>
    </border>
    <border>
      <left/>
      <right style="medium">
        <color auto="1"/>
      </right>
      <top style="medium">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bottom style="thin">
        <color auto="1"/>
      </bottom>
      <diagonal/>
    </border>
    <border>
      <left/>
      <right style="medium">
        <color auto="1"/>
      </right>
      <top style="thin">
        <color auto="1"/>
      </top>
      <bottom style="thin">
        <color auto="1"/>
      </bottom>
      <diagonal/>
    </border>
    <border>
      <left/>
      <right style="medium">
        <color auto="1"/>
      </right>
      <top/>
      <bottom style="thin">
        <color auto="1"/>
      </bottom>
      <diagonal/>
    </border>
    <border>
      <left/>
      <right/>
      <top style="medium">
        <color auto="1"/>
      </top>
      <bottom style="thin">
        <color auto="1"/>
      </bottom>
      <diagonal/>
    </border>
    <border>
      <left/>
      <right style="medium">
        <color auto="1"/>
      </right>
      <top style="thin">
        <color auto="1"/>
      </top>
      <bottom/>
      <diagonal/>
    </border>
    <border>
      <left/>
      <right/>
      <top style="thin">
        <color auto="1"/>
      </top>
      <bottom style="medium">
        <color auto="1"/>
      </bottom>
      <diagonal/>
    </border>
    <border>
      <left/>
      <right style="thin">
        <color auto="1"/>
      </right>
      <top style="medium">
        <color indexed="64"/>
      </top>
      <bottom style="medium">
        <color indexed="64"/>
      </bottom>
      <diagonal/>
    </border>
    <border>
      <left/>
      <right style="medium">
        <color auto="1"/>
      </right>
      <top style="thin">
        <color auto="1"/>
      </top>
      <bottom style="medium">
        <color auto="1"/>
      </bottom>
      <diagonal/>
    </border>
    <border>
      <left style="thin">
        <color indexed="64"/>
      </left>
      <right style="thin">
        <color indexed="64"/>
      </right>
      <top style="thin">
        <color indexed="64"/>
      </top>
      <bottom/>
      <diagonal/>
    </border>
    <border>
      <left style="medium">
        <color auto="1"/>
      </left>
      <right/>
      <top/>
      <bottom style="thin">
        <color auto="1"/>
      </bottom>
      <diagonal/>
    </border>
    <border>
      <left style="medium">
        <color auto="1"/>
      </left>
      <right/>
      <top style="thin">
        <color auto="1"/>
      </top>
      <bottom/>
      <diagonal/>
    </border>
    <border>
      <left style="medium">
        <color auto="1"/>
      </left>
      <right/>
      <top/>
      <bottom/>
      <diagonal/>
    </border>
    <border>
      <left/>
      <right style="medium">
        <color auto="1"/>
      </right>
      <top/>
      <bottom/>
      <diagonal/>
    </border>
    <border>
      <left/>
      <right/>
      <top/>
      <bottom style="medium">
        <color indexed="64"/>
      </bottom>
      <diagonal/>
    </border>
  </borders>
  <cellStyleXfs count="2">
    <xf numFmtId="0" fontId="0" fillId="0" borderId="0"/>
    <xf numFmtId="9" fontId="7" fillId="0" borderId="0" applyFont="0" applyFill="0" applyBorder="0" applyAlignment="0" applyProtection="0"/>
  </cellStyleXfs>
  <cellXfs count="237">
    <xf numFmtId="0" fontId="0" fillId="0" borderId="0" xfId="0"/>
    <xf numFmtId="0" fontId="8" fillId="0" borderId="14" xfId="0" applyFont="1" applyBorder="1" applyAlignment="1">
      <alignment horizontal="center" vertical="center" wrapText="1"/>
    </xf>
    <xf numFmtId="0" fontId="9" fillId="2" borderId="14" xfId="0" applyFont="1" applyFill="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1" fontId="9" fillId="3" borderId="23" xfId="1" applyNumberFormat="1" applyFont="1" applyFill="1" applyBorder="1" applyAlignment="1">
      <alignment horizontal="center" vertical="center" wrapText="1"/>
    </xf>
    <xf numFmtId="0" fontId="8" fillId="0" borderId="9" xfId="0" applyFont="1" applyBorder="1" applyAlignment="1">
      <alignment horizontal="center" vertical="center" wrapText="1"/>
    </xf>
    <xf numFmtId="9" fontId="8" fillId="2" borderId="22" xfId="0" applyNumberFormat="1" applyFont="1" applyFill="1" applyBorder="1" applyAlignment="1">
      <alignment horizontal="center" vertical="center" wrapText="1"/>
    </xf>
    <xf numFmtId="0" fontId="11" fillId="0" borderId="9" xfId="0" applyFont="1" applyBorder="1" applyAlignment="1">
      <alignment horizontal="center" vertical="center" wrapText="1"/>
    </xf>
    <xf numFmtId="1" fontId="11" fillId="3" borderId="23" xfId="0" applyNumberFormat="1" applyFont="1" applyFill="1" applyBorder="1" applyAlignment="1">
      <alignment horizontal="center" vertical="center" wrapText="1"/>
    </xf>
    <xf numFmtId="1" fontId="11" fillId="3" borderId="22" xfId="0" applyNumberFormat="1" applyFont="1" applyFill="1" applyBorder="1" applyAlignment="1">
      <alignment horizontal="center" vertical="center" wrapText="1"/>
    </xf>
    <xf numFmtId="1" fontId="8" fillId="2" borderId="22" xfId="0" applyNumberFormat="1" applyFont="1" applyFill="1" applyBorder="1" applyAlignment="1">
      <alignment horizontal="center" vertical="center" wrapText="1"/>
    </xf>
    <xf numFmtId="1" fontId="11" fillId="3" borderId="25" xfId="0" applyNumberFormat="1" applyFont="1" applyFill="1" applyBorder="1" applyAlignment="1">
      <alignment horizontal="center" vertical="center" wrapText="1"/>
    </xf>
    <xf numFmtId="0" fontId="8" fillId="0" borderId="15" xfId="0" applyFont="1" applyBorder="1" applyAlignment="1">
      <alignment horizontal="center" vertical="center" wrapText="1"/>
    </xf>
    <xf numFmtId="3" fontId="8" fillId="2" borderId="25" xfId="0" applyNumberFormat="1" applyFont="1" applyFill="1" applyBorder="1" applyAlignment="1">
      <alignment horizontal="center" vertical="center" wrapText="1"/>
    </xf>
    <xf numFmtId="3" fontId="11" fillId="3" borderId="25" xfId="0" applyNumberFormat="1" applyFont="1" applyFill="1" applyBorder="1" applyAlignment="1">
      <alignment horizontal="center" vertical="center" wrapText="1"/>
    </xf>
    <xf numFmtId="3" fontId="11" fillId="3" borderId="23" xfId="0" applyNumberFormat="1" applyFont="1" applyFill="1" applyBorder="1" applyAlignment="1">
      <alignment horizontal="center" vertical="center" wrapText="1"/>
    </xf>
    <xf numFmtId="0" fontId="13" fillId="0" borderId="28" xfId="0" applyFont="1" applyBorder="1" applyAlignment="1">
      <alignment horizontal="center" vertical="center" wrapText="1"/>
    </xf>
    <xf numFmtId="4" fontId="8" fillId="2" borderId="28" xfId="0" applyNumberFormat="1" applyFont="1" applyFill="1" applyBorder="1" applyAlignment="1">
      <alignment horizontal="center" vertical="center" wrapText="1"/>
    </xf>
    <xf numFmtId="1" fontId="11" fillId="3" borderId="6" xfId="0" applyNumberFormat="1"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0" borderId="1" xfId="0" applyFont="1" applyBorder="1" applyAlignment="1">
      <alignment vertical="center" wrapText="1"/>
    </xf>
    <xf numFmtId="0" fontId="8" fillId="0" borderId="1" xfId="0" applyFont="1" applyBorder="1" applyAlignment="1">
      <alignment horizontal="center" vertical="center" wrapText="1"/>
    </xf>
    <xf numFmtId="3" fontId="10" fillId="0" borderId="1" xfId="0" applyNumberFormat="1" applyFont="1" applyBorder="1" applyAlignment="1">
      <alignment horizontal="center" vertical="center" wrapText="1"/>
    </xf>
    <xf numFmtId="3" fontId="8" fillId="2" borderId="9" xfId="0" applyNumberFormat="1" applyFont="1" applyFill="1" applyBorder="1" applyAlignment="1">
      <alignment horizontal="center" vertical="center" wrapText="1"/>
    </xf>
    <xf numFmtId="3" fontId="8" fillId="2" borderId="10" xfId="0" applyNumberFormat="1" applyFont="1" applyFill="1" applyBorder="1" applyAlignment="1">
      <alignment horizontal="center" vertical="center" wrapText="1"/>
    </xf>
    <xf numFmtId="0" fontId="8" fillId="0" borderId="16" xfId="0" applyFont="1" applyBorder="1" applyAlignment="1">
      <alignment horizontal="center" vertical="center" wrapText="1"/>
    </xf>
    <xf numFmtId="3" fontId="11" fillId="3" borderId="8" xfId="0" applyNumberFormat="1" applyFont="1" applyFill="1" applyBorder="1" applyAlignment="1">
      <alignment horizontal="center" vertical="center" wrapText="1"/>
    </xf>
    <xf numFmtId="1" fontId="11" fillId="3" borderId="9" xfId="0" applyNumberFormat="1" applyFont="1" applyFill="1" applyBorder="1" applyAlignment="1">
      <alignment horizontal="center" vertical="center" wrapText="1"/>
    </xf>
    <xf numFmtId="165" fontId="8" fillId="2" borderId="9" xfId="0" applyNumberFormat="1" applyFont="1" applyFill="1" applyBorder="1" applyAlignment="1">
      <alignment horizontal="center" vertical="center" wrapText="1"/>
    </xf>
    <xf numFmtId="1" fontId="9" fillId="3" borderId="9" xfId="0" applyNumberFormat="1" applyFont="1" applyFill="1" applyBorder="1" applyAlignment="1">
      <alignment horizontal="center" vertical="center" wrapText="1"/>
    </xf>
    <xf numFmtId="3" fontId="10" fillId="2" borderId="9" xfId="0" applyNumberFormat="1" applyFont="1" applyFill="1" applyBorder="1" applyAlignment="1">
      <alignment horizontal="center" vertical="center" wrapText="1"/>
    </xf>
    <xf numFmtId="4" fontId="8" fillId="2" borderId="9" xfId="0" applyNumberFormat="1" applyFont="1" applyFill="1" applyBorder="1" applyAlignment="1">
      <alignment horizontal="center" vertical="center" wrapText="1"/>
    </xf>
    <xf numFmtId="0" fontId="11" fillId="0" borderId="18"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21" xfId="0" applyFont="1" applyBorder="1" applyAlignment="1">
      <alignment horizontal="center" vertical="center" wrapText="1"/>
    </xf>
    <xf numFmtId="0" fontId="13" fillId="0" borderId="10" xfId="0" applyFont="1" applyBorder="1" applyAlignment="1">
      <alignment horizontal="center" vertical="center" wrapText="1"/>
    </xf>
    <xf numFmtId="0" fontId="9" fillId="0" borderId="3" xfId="0" applyFont="1" applyBorder="1" applyAlignment="1">
      <alignment horizontal="center" vertical="center" wrapText="1"/>
    </xf>
    <xf numFmtId="3" fontId="11" fillId="3" borderId="15" xfId="0" applyNumberFormat="1" applyFont="1" applyFill="1" applyBorder="1" applyAlignment="1">
      <alignment horizontal="center" vertical="center" wrapText="1"/>
    </xf>
    <xf numFmtId="4" fontId="8" fillId="0" borderId="1" xfId="0" applyNumberFormat="1" applyFont="1" applyBorder="1" applyAlignment="1">
      <alignment horizontal="center" vertical="center" wrapText="1"/>
    </xf>
    <xf numFmtId="4" fontId="8" fillId="2" borderId="22" xfId="0" applyNumberFormat="1" applyFont="1" applyFill="1" applyBorder="1" applyAlignment="1">
      <alignment horizontal="center" vertical="center" wrapText="1"/>
    </xf>
    <xf numFmtId="0" fontId="8" fillId="0" borderId="22" xfId="0" applyFont="1" applyBorder="1" applyAlignment="1">
      <alignment horizontal="center" vertical="center" wrapText="1"/>
    </xf>
    <xf numFmtId="165" fontId="11" fillId="3" borderId="22" xfId="0" applyNumberFormat="1" applyFont="1" applyFill="1" applyBorder="1" applyAlignment="1">
      <alignment horizontal="center" vertical="center" wrapText="1"/>
    </xf>
    <xf numFmtId="0" fontId="8" fillId="0" borderId="25" xfId="0" applyFont="1" applyBorder="1" applyAlignment="1">
      <alignment horizontal="center" vertical="center" wrapText="1"/>
    </xf>
    <xf numFmtId="0" fontId="8" fillId="2" borderId="5" xfId="0" applyFont="1" applyFill="1" applyBorder="1" applyAlignment="1">
      <alignment horizontal="center" vertical="center" wrapText="1"/>
    </xf>
    <xf numFmtId="0" fontId="8" fillId="2" borderId="17" xfId="0" applyFont="1" applyFill="1" applyBorder="1" applyAlignment="1">
      <alignment horizontal="center" vertical="center" wrapText="1"/>
    </xf>
    <xf numFmtId="0" fontId="9" fillId="0" borderId="1" xfId="0" applyFont="1" applyBorder="1" applyAlignment="1">
      <alignment horizontal="center" vertical="center" wrapText="1"/>
    </xf>
    <xf numFmtId="164" fontId="11" fillId="3" borderId="9" xfId="0" applyNumberFormat="1" applyFont="1" applyFill="1" applyBorder="1" applyAlignment="1">
      <alignment horizontal="center" vertical="center" wrapText="1"/>
    </xf>
    <xf numFmtId="0" fontId="15" fillId="0" borderId="0" xfId="0" applyFont="1" applyAlignment="1">
      <alignment vertical="center"/>
    </xf>
    <xf numFmtId="0" fontId="17" fillId="2" borderId="3" xfId="0" applyFont="1" applyFill="1" applyBorder="1" applyAlignment="1">
      <alignment vertical="center"/>
    </xf>
    <xf numFmtId="0" fontId="15" fillId="0" borderId="0" xfId="0" applyFont="1" applyAlignment="1">
      <alignment vertical="center" wrapText="1"/>
    </xf>
    <xf numFmtId="0" fontId="15" fillId="0" borderId="1" xfId="0" applyFont="1" applyBorder="1" applyAlignment="1">
      <alignment vertical="center" wrapText="1"/>
    </xf>
    <xf numFmtId="0" fontId="15" fillId="0" borderId="1" xfId="0" applyFont="1" applyBorder="1" applyAlignment="1">
      <alignment vertical="center"/>
    </xf>
    <xf numFmtId="0" fontId="14" fillId="0" borderId="1" xfId="0" applyFont="1" applyBorder="1" applyAlignment="1">
      <alignment vertical="center" wrapText="1"/>
    </xf>
    <xf numFmtId="0" fontId="14" fillId="0" borderId="0" xfId="0" applyFont="1" applyAlignment="1">
      <alignment horizontal="left" vertical="center" wrapText="1"/>
    </xf>
    <xf numFmtId="0" fontId="15" fillId="0" borderId="0" xfId="0" applyFont="1" applyAlignment="1">
      <alignment horizontal="left" vertical="center" wrapText="1"/>
    </xf>
    <xf numFmtId="0" fontId="14" fillId="0" borderId="1" xfId="0" applyFont="1" applyBorder="1" applyAlignment="1">
      <alignment vertical="center"/>
    </xf>
    <xf numFmtId="0" fontId="9" fillId="0" borderId="1" xfId="0" applyFont="1" applyBorder="1" applyAlignment="1">
      <alignment vertical="center"/>
    </xf>
    <xf numFmtId="0" fontId="9" fillId="0" borderId="0" xfId="0" applyFont="1" applyAlignment="1">
      <alignment vertical="center"/>
    </xf>
    <xf numFmtId="0" fontId="20" fillId="3" borderId="0" xfId="0" applyFont="1" applyFill="1" applyAlignment="1">
      <alignment horizontal="center" vertical="center"/>
    </xf>
    <xf numFmtId="0" fontId="20" fillId="0" borderId="0" xfId="0" applyFont="1" applyAlignment="1">
      <alignment horizontal="center" vertical="center"/>
    </xf>
    <xf numFmtId="0" fontId="16" fillId="3" borderId="0" xfId="0" applyFont="1" applyFill="1" applyAlignment="1">
      <alignment horizontal="center" vertical="center"/>
    </xf>
    <xf numFmtId="0" fontId="16" fillId="3" borderId="0" xfId="0" applyFont="1" applyFill="1" applyAlignment="1">
      <alignment horizontal="center" vertical="center" wrapText="1"/>
    </xf>
    <xf numFmtId="0" fontId="16" fillId="0" borderId="0" xfId="0" applyFont="1" applyAlignment="1">
      <alignment horizontal="center" vertical="center"/>
    </xf>
    <xf numFmtId="0" fontId="14" fillId="0" borderId="0" xfId="0" applyFont="1" applyAlignment="1">
      <alignment vertical="center" wrapText="1"/>
    </xf>
    <xf numFmtId="0" fontId="12" fillId="0" borderId="9" xfId="0" applyFont="1" applyBorder="1" applyAlignment="1">
      <alignment horizontal="center" vertical="center" wrapText="1"/>
    </xf>
    <xf numFmtId="1" fontId="12" fillId="3" borderId="23" xfId="0" applyNumberFormat="1" applyFont="1" applyFill="1" applyBorder="1" applyAlignment="1">
      <alignment horizontal="center" vertical="center" wrapText="1"/>
    </xf>
    <xf numFmtId="0" fontId="14" fillId="0" borderId="0" xfId="0" applyFont="1" applyAlignment="1">
      <alignment vertical="center"/>
    </xf>
    <xf numFmtId="0" fontId="10" fillId="6" borderId="3" xfId="0" applyFont="1" applyFill="1" applyBorder="1" applyAlignment="1">
      <alignment horizontal="center" vertical="center"/>
    </xf>
    <xf numFmtId="164" fontId="12" fillId="3" borderId="9" xfId="0" applyNumberFormat="1" applyFont="1" applyFill="1" applyBorder="1" applyAlignment="1">
      <alignment horizontal="center" vertical="center" wrapText="1"/>
    </xf>
    <xf numFmtId="1" fontId="12" fillId="3" borderId="8" xfId="0" applyNumberFormat="1" applyFont="1" applyFill="1" applyBorder="1" applyAlignment="1">
      <alignment horizontal="center" vertical="center" wrapText="1"/>
    </xf>
    <xf numFmtId="1" fontId="12" fillId="3" borderId="9" xfId="0" applyNumberFormat="1" applyFont="1" applyFill="1" applyBorder="1" applyAlignment="1">
      <alignment horizontal="center" vertical="center" wrapText="1"/>
    </xf>
    <xf numFmtId="0" fontId="9" fillId="0" borderId="15" xfId="0" applyFont="1" applyBorder="1" applyAlignment="1">
      <alignment horizontal="center" vertical="center" wrapText="1"/>
    </xf>
    <xf numFmtId="0" fontId="19" fillId="0" borderId="32" xfId="0" applyFont="1" applyBorder="1" applyAlignment="1">
      <alignment horizontal="center" vertical="center" wrapText="1"/>
    </xf>
    <xf numFmtId="0" fontId="13" fillId="4" borderId="7" xfId="0" applyFont="1" applyFill="1" applyBorder="1" applyAlignment="1">
      <alignment horizontal="center" vertical="center" wrapText="1"/>
    </xf>
    <xf numFmtId="9" fontId="13" fillId="2" borderId="9" xfId="1" applyFont="1" applyFill="1" applyBorder="1" applyAlignment="1">
      <alignment horizontal="center" vertical="center" wrapText="1"/>
    </xf>
    <xf numFmtId="0" fontId="13" fillId="4" borderId="34" xfId="0" applyFont="1" applyFill="1" applyBorder="1" applyAlignment="1">
      <alignment horizontal="center" vertical="center"/>
    </xf>
    <xf numFmtId="0" fontId="13" fillId="2" borderId="20" xfId="0" applyFont="1" applyFill="1" applyBorder="1" applyAlignment="1">
      <alignment horizontal="center" vertical="center"/>
    </xf>
    <xf numFmtId="0" fontId="12" fillId="0" borderId="8" xfId="0" applyFont="1" applyBorder="1" applyAlignment="1">
      <alignment horizontal="center" vertical="center" wrapText="1"/>
    </xf>
    <xf numFmtId="0" fontId="12" fillId="0" borderId="10" xfId="0" applyFont="1" applyBorder="1" applyAlignment="1">
      <alignment horizontal="center" vertical="center" wrapText="1"/>
    </xf>
    <xf numFmtId="3" fontId="13" fillId="2" borderId="25" xfId="0" applyNumberFormat="1" applyFont="1" applyFill="1" applyBorder="1" applyAlignment="1">
      <alignment horizontal="center" vertical="center" wrapText="1"/>
    </xf>
    <xf numFmtId="0" fontId="13" fillId="5" borderId="15" xfId="0" applyFont="1" applyFill="1" applyBorder="1" applyAlignment="1">
      <alignment horizontal="center" vertical="center" wrapText="1"/>
    </xf>
    <xf numFmtId="3" fontId="8" fillId="0" borderId="1" xfId="0" applyNumberFormat="1" applyFont="1" applyBorder="1" applyAlignment="1">
      <alignment horizontal="center" vertical="center" wrapText="1"/>
    </xf>
    <xf numFmtId="3" fontId="11" fillId="0" borderId="1" xfId="0" applyNumberFormat="1" applyFont="1" applyBorder="1" applyAlignment="1">
      <alignment horizontal="center" vertical="center" wrapText="1"/>
    </xf>
    <xf numFmtId="0" fontId="8" fillId="2" borderId="5" xfId="0" applyFont="1" applyFill="1" applyBorder="1" applyAlignment="1">
      <alignment vertical="center" wrapText="1"/>
    </xf>
    <xf numFmtId="0" fontId="9" fillId="2" borderId="6" xfId="0" applyFont="1" applyFill="1" applyBorder="1" applyAlignment="1">
      <alignment vertical="center" wrapText="1"/>
    </xf>
    <xf numFmtId="0" fontId="8" fillId="0" borderId="3" xfId="0" applyFont="1" applyBorder="1" applyAlignment="1">
      <alignment horizontal="center" vertical="center" wrapText="1"/>
    </xf>
    <xf numFmtId="0" fontId="8" fillId="2" borderId="6" xfId="0" applyFont="1" applyFill="1" applyBorder="1" applyAlignment="1">
      <alignment vertical="center" wrapText="1"/>
    </xf>
    <xf numFmtId="0" fontId="8" fillId="2" borderId="5" xfId="0" applyFont="1" applyFill="1" applyBorder="1" applyAlignment="1">
      <alignment vertical="center"/>
    </xf>
    <xf numFmtId="0" fontId="8" fillId="2" borderId="17" xfId="0" applyFont="1" applyFill="1" applyBorder="1" applyAlignment="1">
      <alignment horizontal="center" vertical="center"/>
    </xf>
    <xf numFmtId="0" fontId="10" fillId="2" borderId="3" xfId="0" applyFont="1" applyFill="1" applyBorder="1" applyAlignment="1">
      <alignment horizontal="center" vertical="center" wrapText="1"/>
    </xf>
    <xf numFmtId="0" fontId="8" fillId="6" borderId="9" xfId="0" applyFont="1" applyFill="1" applyBorder="1" applyAlignment="1">
      <alignment horizontal="center" vertical="center" wrapText="1"/>
    </xf>
    <xf numFmtId="3" fontId="8" fillId="6" borderId="22" xfId="0" applyNumberFormat="1" applyFont="1" applyFill="1" applyBorder="1" applyAlignment="1">
      <alignment horizontal="center" vertical="center" wrapText="1"/>
    </xf>
    <xf numFmtId="0" fontId="8" fillId="6" borderId="3" xfId="0" applyFont="1" applyFill="1" applyBorder="1" applyAlignment="1">
      <alignment horizontal="center" vertical="center" wrapText="1"/>
    </xf>
    <xf numFmtId="4" fontId="8" fillId="6" borderId="3" xfId="0" applyNumberFormat="1" applyFont="1" applyFill="1" applyBorder="1" applyAlignment="1">
      <alignment horizontal="center" vertical="center" wrapText="1"/>
    </xf>
    <xf numFmtId="0" fontId="8" fillId="6" borderId="5" xfId="0" applyFont="1" applyFill="1" applyBorder="1" applyAlignment="1">
      <alignment horizontal="center" vertical="center" wrapText="1"/>
    </xf>
    <xf numFmtId="3" fontId="10" fillId="6" borderId="3" xfId="0" applyNumberFormat="1" applyFont="1" applyFill="1" applyBorder="1" applyAlignment="1">
      <alignment horizontal="center" vertical="center" wrapText="1"/>
    </xf>
    <xf numFmtId="0" fontId="8" fillId="6" borderId="16" xfId="0" applyFont="1" applyFill="1" applyBorder="1" applyAlignment="1">
      <alignment horizontal="center" vertical="center" wrapText="1"/>
    </xf>
    <xf numFmtId="3" fontId="8" fillId="6" borderId="9" xfId="0" applyNumberFormat="1" applyFont="1" applyFill="1" applyBorder="1" applyAlignment="1">
      <alignment horizontal="center" vertical="center" wrapText="1"/>
    </xf>
    <xf numFmtId="0" fontId="8" fillId="6" borderId="17" xfId="0" applyFont="1" applyFill="1" applyBorder="1" applyAlignment="1">
      <alignment horizontal="center" vertical="center" wrapText="1"/>
    </xf>
    <xf numFmtId="0" fontId="8" fillId="6" borderId="6" xfId="0" applyFont="1" applyFill="1" applyBorder="1" applyAlignment="1">
      <alignment horizontal="center" vertical="center" wrapText="1"/>
    </xf>
    <xf numFmtId="4" fontId="8" fillId="6" borderId="6" xfId="0" applyNumberFormat="1" applyFont="1" applyFill="1" applyBorder="1" applyAlignment="1">
      <alignment horizontal="center" vertical="center" wrapText="1"/>
    </xf>
    <xf numFmtId="0" fontId="8" fillId="6" borderId="27" xfId="0" applyFont="1" applyFill="1" applyBorder="1" applyAlignment="1">
      <alignment horizontal="center" vertical="center" wrapText="1"/>
    </xf>
    <xf numFmtId="3" fontId="10" fillId="6" borderId="4" xfId="0" applyNumberFormat="1" applyFont="1" applyFill="1" applyBorder="1" applyAlignment="1">
      <alignment horizontal="center" vertical="center" wrapText="1"/>
    </xf>
    <xf numFmtId="0" fontId="13" fillId="0" borderId="1" xfId="0" applyFont="1" applyBorder="1" applyAlignment="1">
      <alignment horizontal="center" vertical="center"/>
    </xf>
    <xf numFmtId="0" fontId="20" fillId="3" borderId="0" xfId="0" applyFont="1" applyFill="1" applyAlignment="1">
      <alignment horizontal="center" vertical="center" wrapText="1"/>
    </xf>
    <xf numFmtId="0" fontId="8" fillId="0" borderId="24" xfId="0" applyFont="1" applyBorder="1" applyAlignment="1">
      <alignment horizontal="center" vertical="center" wrapText="1"/>
    </xf>
    <xf numFmtId="0" fontId="8" fillId="0" borderId="18" xfId="0" applyFont="1" applyBorder="1" applyAlignment="1">
      <alignment horizontal="center" vertical="center" wrapText="1"/>
    </xf>
    <xf numFmtId="3" fontId="8" fillId="2" borderId="15" xfId="0" applyNumberFormat="1" applyFont="1" applyFill="1" applyBorder="1" applyAlignment="1">
      <alignment horizontal="center" vertical="center" wrapText="1"/>
    </xf>
    <xf numFmtId="1" fontId="11" fillId="3" borderId="9" xfId="0" applyNumberFormat="1" applyFont="1" applyFill="1" applyBorder="1" applyAlignment="1" applyProtection="1">
      <alignment horizontal="center" vertical="center" wrapText="1"/>
      <protection locked="0"/>
    </xf>
    <xf numFmtId="0" fontId="6" fillId="0" borderId="1" xfId="0" applyFont="1" applyBorder="1" applyAlignment="1">
      <alignment vertical="center" wrapText="1"/>
    </xf>
    <xf numFmtId="3" fontId="8" fillId="3" borderId="9" xfId="0" applyNumberFormat="1" applyFont="1" applyFill="1" applyBorder="1" applyAlignment="1">
      <alignment horizontal="center" vertical="center" wrapText="1"/>
    </xf>
    <xf numFmtId="4" fontId="8" fillId="2" borderId="15" xfId="0" applyNumberFormat="1" applyFont="1" applyFill="1" applyBorder="1" applyAlignment="1">
      <alignment horizontal="center" vertical="center" wrapText="1"/>
    </xf>
    <xf numFmtId="0" fontId="10" fillId="6" borderId="5"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0" borderId="29" xfId="0" applyFont="1" applyBorder="1" applyAlignment="1">
      <alignment horizontal="center" vertical="center" wrapText="1"/>
    </xf>
    <xf numFmtId="0" fontId="9" fillId="3" borderId="8" xfId="0" applyFont="1" applyFill="1" applyBorder="1" applyAlignment="1">
      <alignment horizontal="center" vertical="center" wrapText="1"/>
    </xf>
    <xf numFmtId="0" fontId="9" fillId="3" borderId="9" xfId="0" applyFont="1" applyFill="1" applyBorder="1" applyAlignment="1">
      <alignment horizontal="center" vertical="center" wrapText="1"/>
    </xf>
    <xf numFmtId="9" fontId="11" fillId="3" borderId="9" xfId="0" applyNumberFormat="1" applyFont="1" applyFill="1" applyBorder="1" applyAlignment="1">
      <alignment horizontal="center" vertical="center" wrapText="1"/>
    </xf>
    <xf numFmtId="1" fontId="9" fillId="3" borderId="15" xfId="0" applyNumberFormat="1" applyFont="1" applyFill="1" applyBorder="1" applyAlignment="1">
      <alignment horizontal="center" vertical="center" wrapText="1"/>
    </xf>
    <xf numFmtId="0" fontId="9" fillId="0" borderId="7" xfId="0" applyFont="1" applyBorder="1" applyAlignment="1">
      <alignment horizontal="center" vertical="center" wrapText="1"/>
    </xf>
    <xf numFmtId="0" fontId="8" fillId="0" borderId="2" xfId="0" applyFont="1" applyBorder="1" applyAlignment="1">
      <alignment horizontal="center" vertical="center" wrapText="1"/>
    </xf>
    <xf numFmtId="164" fontId="8" fillId="0" borderId="2" xfId="0" applyNumberFormat="1" applyFont="1" applyBorder="1" applyAlignment="1">
      <alignment horizontal="center" vertical="center" wrapText="1"/>
    </xf>
    <xf numFmtId="164" fontId="8" fillId="0" borderId="1" xfId="0" applyNumberFormat="1" applyFont="1" applyBorder="1" applyAlignment="1">
      <alignment horizontal="center" vertical="center" wrapText="1"/>
    </xf>
    <xf numFmtId="0" fontId="13" fillId="0" borderId="12" xfId="0" applyFont="1" applyBorder="1" applyAlignment="1">
      <alignment horizontal="center" vertical="center" wrapText="1"/>
    </xf>
    <xf numFmtId="164" fontId="8" fillId="2" borderId="10" xfId="0" applyNumberFormat="1" applyFont="1" applyFill="1" applyBorder="1" applyAlignment="1">
      <alignment horizontal="center" vertical="center" wrapText="1"/>
    </xf>
    <xf numFmtId="0" fontId="9" fillId="0" borderId="31" xfId="0" applyFont="1" applyBorder="1" applyAlignment="1">
      <alignment horizontal="center" vertical="center" wrapText="1"/>
    </xf>
    <xf numFmtId="0" fontId="9" fillId="0" borderId="1" xfId="0" applyFont="1" applyBorder="1" applyAlignment="1">
      <alignment horizontal="left" vertical="center" wrapText="1"/>
    </xf>
    <xf numFmtId="0" fontId="11" fillId="3" borderId="9" xfId="0" applyFont="1" applyFill="1" applyBorder="1" applyAlignment="1">
      <alignment horizontal="center" vertical="center" wrapText="1"/>
    </xf>
    <xf numFmtId="3" fontId="11" fillId="3" borderId="9" xfId="0" applyNumberFormat="1" applyFont="1" applyFill="1" applyBorder="1" applyAlignment="1">
      <alignment horizontal="center" vertical="center" wrapText="1"/>
    </xf>
    <xf numFmtId="0" fontId="8" fillId="6" borderId="26" xfId="0" applyFont="1" applyFill="1" applyBorder="1" applyAlignment="1">
      <alignment horizontal="center" vertical="center" wrapText="1"/>
    </xf>
    <xf numFmtId="4" fontId="8" fillId="6" borderId="10" xfId="0" applyNumberFormat="1" applyFont="1" applyFill="1" applyBorder="1" applyAlignment="1">
      <alignment horizontal="center" vertical="center" wrapText="1"/>
    </xf>
    <xf numFmtId="0" fontId="13" fillId="0" borderId="16" xfId="0" applyFont="1" applyBorder="1" applyAlignment="1">
      <alignment horizontal="center" vertical="center" wrapText="1"/>
    </xf>
    <xf numFmtId="3" fontId="10" fillId="6" borderId="10" xfId="0" applyNumberFormat="1" applyFont="1" applyFill="1" applyBorder="1" applyAlignment="1">
      <alignment horizontal="center" vertical="center" wrapText="1"/>
    </xf>
    <xf numFmtId="0" fontId="15" fillId="0" borderId="1" xfId="0" applyFont="1" applyBorder="1" applyAlignment="1">
      <alignment horizontal="center" vertical="center" wrapText="1"/>
    </xf>
    <xf numFmtId="0" fontId="13" fillId="0" borderId="34" xfId="0" applyFont="1" applyBorder="1" applyAlignment="1">
      <alignment horizontal="center" vertical="center"/>
    </xf>
    <xf numFmtId="1" fontId="11" fillId="3" borderId="21" xfId="0" applyNumberFormat="1" applyFont="1" applyFill="1" applyBorder="1" applyAlignment="1" applyProtection="1">
      <alignment horizontal="center" vertical="center" wrapText="1"/>
      <protection locked="0"/>
    </xf>
    <xf numFmtId="3" fontId="11" fillId="3" borderId="21" xfId="0" applyNumberFormat="1" applyFont="1" applyFill="1" applyBorder="1" applyAlignment="1">
      <alignment horizontal="center" vertical="center" wrapText="1"/>
    </xf>
    <xf numFmtId="0" fontId="8" fillId="6" borderId="18" xfId="0" applyFont="1" applyFill="1" applyBorder="1" applyAlignment="1">
      <alignment horizontal="center" vertical="center" wrapText="1"/>
    </xf>
    <xf numFmtId="4" fontId="8" fillId="6" borderId="15" xfId="0" applyNumberFormat="1" applyFont="1" applyFill="1" applyBorder="1" applyAlignment="1">
      <alignment horizontal="center" vertical="center" wrapText="1"/>
    </xf>
    <xf numFmtId="1" fontId="11" fillId="3" borderId="21" xfId="0" applyNumberFormat="1" applyFont="1" applyFill="1" applyBorder="1" applyAlignment="1">
      <alignment horizontal="center" vertical="center" wrapText="1"/>
    </xf>
    <xf numFmtId="0" fontId="9" fillId="0" borderId="30" xfId="0" applyFont="1" applyBorder="1" applyAlignment="1">
      <alignment horizontal="center" vertical="center" wrapText="1"/>
    </xf>
    <xf numFmtId="0" fontId="9" fillId="3" borderId="21" xfId="0" applyFont="1" applyFill="1" applyBorder="1" applyAlignment="1">
      <alignment horizontal="center" vertical="center" wrapText="1"/>
    </xf>
    <xf numFmtId="0" fontId="15" fillId="7" borderId="13" xfId="0" applyFont="1" applyFill="1" applyBorder="1" applyAlignment="1">
      <alignment vertical="center" wrapText="1"/>
    </xf>
    <xf numFmtId="0" fontId="15" fillId="7" borderId="13" xfId="0" applyFont="1" applyFill="1" applyBorder="1" applyAlignment="1">
      <alignment vertical="center"/>
    </xf>
    <xf numFmtId="0" fontId="6" fillId="7" borderId="13" xfId="0" applyFont="1" applyFill="1" applyBorder="1" applyAlignment="1">
      <alignment vertical="center" wrapText="1"/>
    </xf>
    <xf numFmtId="0" fontId="18" fillId="7" borderId="13" xfId="0" applyFont="1" applyFill="1" applyBorder="1" applyAlignment="1">
      <alignment vertical="center" wrapText="1"/>
    </xf>
    <xf numFmtId="0" fontId="6" fillId="7" borderId="13" xfId="0" applyFont="1" applyFill="1" applyBorder="1" applyAlignment="1">
      <alignment horizontal="left" vertical="center" wrapText="1"/>
    </xf>
    <xf numFmtId="0" fontId="6" fillId="7" borderId="20" xfId="0" applyFont="1" applyFill="1" applyBorder="1" applyAlignment="1">
      <alignment vertical="center" wrapText="1"/>
    </xf>
    <xf numFmtId="0" fontId="14" fillId="7" borderId="13" xfId="0" applyFont="1" applyFill="1" applyBorder="1" applyAlignment="1">
      <alignment vertical="center"/>
    </xf>
    <xf numFmtId="0" fontId="14" fillId="7" borderId="13" xfId="0" applyFont="1" applyFill="1" applyBorder="1" applyAlignment="1">
      <alignment vertical="center" wrapText="1"/>
    </xf>
    <xf numFmtId="0" fontId="15" fillId="7" borderId="13" xfId="0" applyFont="1" applyFill="1" applyBorder="1" applyAlignment="1">
      <alignment horizontal="left" vertical="center" wrapText="1"/>
    </xf>
    <xf numFmtId="0" fontId="15" fillId="7" borderId="13" xfId="0" applyFont="1" applyFill="1" applyBorder="1" applyAlignment="1">
      <alignment horizontal="left" vertical="center"/>
    </xf>
    <xf numFmtId="0" fontId="18" fillId="7" borderId="13" xfId="0" applyFont="1" applyFill="1" applyBorder="1" applyAlignment="1">
      <alignment horizontal="left" vertical="center" wrapText="1"/>
    </xf>
    <xf numFmtId="165" fontId="15" fillId="0" borderId="0" xfId="0" applyNumberFormat="1" applyFont="1" applyAlignment="1">
      <alignment vertical="center"/>
    </xf>
    <xf numFmtId="0" fontId="9" fillId="0" borderId="1" xfId="0" applyFont="1" applyBorder="1" applyAlignment="1">
      <alignment vertical="center" wrapText="1"/>
    </xf>
    <xf numFmtId="1" fontId="11" fillId="0" borderId="1" xfId="0" applyNumberFormat="1" applyFont="1" applyBorder="1" applyAlignment="1" applyProtection="1">
      <alignment horizontal="center" vertical="center" wrapText="1"/>
      <protection locked="0"/>
    </xf>
    <xf numFmtId="1" fontId="9" fillId="0" borderId="1" xfId="1" applyNumberFormat="1" applyFont="1" applyFill="1" applyBorder="1" applyAlignment="1">
      <alignment horizontal="center" vertical="center" wrapText="1"/>
    </xf>
    <xf numFmtId="9" fontId="8" fillId="0" borderId="1" xfId="0" applyNumberFormat="1" applyFont="1" applyBorder="1" applyAlignment="1">
      <alignment horizontal="center" vertical="center" wrapText="1"/>
    </xf>
    <xf numFmtId="1" fontId="11" fillId="0" borderId="1" xfId="0" applyNumberFormat="1" applyFont="1" applyBorder="1" applyAlignment="1">
      <alignment horizontal="center" vertical="center" wrapText="1"/>
    </xf>
    <xf numFmtId="1" fontId="8" fillId="0" borderId="1" xfId="0" applyNumberFormat="1" applyFont="1" applyBorder="1" applyAlignment="1">
      <alignment horizontal="center" vertical="center" wrapText="1"/>
    </xf>
    <xf numFmtId="165" fontId="8" fillId="0" borderId="1" xfId="0" applyNumberFormat="1" applyFont="1" applyBorder="1" applyAlignment="1">
      <alignment horizontal="center" vertical="center" wrapText="1"/>
    </xf>
    <xf numFmtId="1" fontId="9" fillId="0" borderId="1" xfId="0" applyNumberFormat="1" applyFont="1" applyBorder="1" applyAlignment="1">
      <alignment horizontal="center" vertical="center" wrapText="1"/>
    </xf>
    <xf numFmtId="164" fontId="11" fillId="0" borderId="1" xfId="0" applyNumberFormat="1" applyFont="1" applyBorder="1" applyAlignment="1">
      <alignment horizontal="center" vertical="center" wrapText="1"/>
    </xf>
    <xf numFmtId="0" fontId="8" fillId="0" borderId="1" xfId="0" applyFont="1" applyBorder="1" applyAlignment="1">
      <alignment vertical="center" wrapText="1"/>
    </xf>
    <xf numFmtId="0" fontId="11" fillId="0" borderId="1" xfId="0" applyFont="1" applyBorder="1" applyAlignment="1">
      <alignment horizontal="center" vertical="center" wrapText="1"/>
    </xf>
    <xf numFmtId="0" fontId="22" fillId="0" borderId="1" xfId="0" applyFont="1" applyBorder="1" applyAlignment="1">
      <alignment horizontal="center" vertical="center" wrapText="1"/>
    </xf>
    <xf numFmtId="9" fontId="11" fillId="0" borderId="1" xfId="0" applyNumberFormat="1" applyFont="1" applyBorder="1" applyAlignment="1">
      <alignment horizontal="center" vertical="center" wrapText="1"/>
    </xf>
    <xf numFmtId="165" fontId="11" fillId="0" borderId="1" xfId="0" applyNumberFormat="1" applyFont="1" applyBorder="1" applyAlignment="1">
      <alignment horizontal="center" vertical="center" wrapText="1"/>
    </xf>
    <xf numFmtId="0" fontId="9" fillId="0" borderId="33" xfId="0" applyFont="1" applyBorder="1" applyAlignment="1">
      <alignment vertical="center" wrapText="1"/>
    </xf>
    <xf numFmtId="0" fontId="9" fillId="0" borderId="33" xfId="0" applyFont="1" applyBorder="1" applyAlignment="1">
      <alignment horizontal="center" vertical="center" wrapText="1"/>
    </xf>
    <xf numFmtId="1" fontId="12" fillId="0" borderId="1" xfId="0" applyNumberFormat="1" applyFont="1" applyBorder="1" applyAlignment="1">
      <alignment horizontal="center" vertical="center" wrapText="1"/>
    </xf>
    <xf numFmtId="164" fontId="12" fillId="0" borderId="1" xfId="0" applyNumberFormat="1" applyFont="1" applyBorder="1" applyAlignment="1">
      <alignment horizontal="center" vertical="center" wrapText="1"/>
    </xf>
    <xf numFmtId="3" fontId="13" fillId="0" borderId="1" xfId="0" applyNumberFormat="1" applyFont="1" applyBorder="1" applyAlignment="1">
      <alignment horizontal="center" vertical="center" wrapText="1"/>
    </xf>
    <xf numFmtId="9" fontId="13" fillId="0" borderId="1" xfId="1" applyFont="1" applyFill="1" applyBorder="1" applyAlignment="1">
      <alignment horizontal="center" vertical="center" wrapText="1"/>
    </xf>
    <xf numFmtId="0" fontId="21" fillId="0" borderId="1" xfId="0" applyFont="1" applyBorder="1" applyAlignment="1">
      <alignment horizontal="center" vertical="center"/>
    </xf>
    <xf numFmtId="165" fontId="9" fillId="3" borderId="23" xfId="1" applyNumberFormat="1" applyFont="1" applyFill="1" applyBorder="1" applyAlignment="1">
      <alignment horizontal="center" vertical="center" wrapText="1"/>
    </xf>
    <xf numFmtId="0" fontId="5" fillId="7" borderId="13" xfId="0" applyFont="1" applyFill="1" applyBorder="1" applyAlignment="1">
      <alignment vertical="center" wrapText="1"/>
    </xf>
    <xf numFmtId="0" fontId="4" fillId="7" borderId="13" xfId="0" applyFont="1" applyFill="1" applyBorder="1" applyAlignment="1">
      <alignment vertical="center" wrapText="1"/>
    </xf>
    <xf numFmtId="0" fontId="4" fillId="7" borderId="20" xfId="0" applyFont="1" applyFill="1" applyBorder="1" applyAlignment="1">
      <alignment vertical="center" wrapText="1"/>
    </xf>
    <xf numFmtId="3" fontId="8" fillId="2" borderId="8" xfId="0" applyNumberFormat="1" applyFont="1" applyFill="1" applyBorder="1" applyAlignment="1">
      <alignment horizontal="center" vertical="center" wrapText="1"/>
    </xf>
    <xf numFmtId="0" fontId="24" fillId="7" borderId="13" xfId="0" applyFont="1" applyFill="1" applyBorder="1" applyAlignment="1">
      <alignment vertical="center" wrapText="1"/>
    </xf>
    <xf numFmtId="0" fontId="17" fillId="0" borderId="1" xfId="0" applyFont="1" applyBorder="1" applyAlignment="1">
      <alignment vertical="center"/>
    </xf>
    <xf numFmtId="0" fontId="17" fillId="0" borderId="0" xfId="0" applyFont="1" applyAlignment="1">
      <alignment vertical="center"/>
    </xf>
    <xf numFmtId="0" fontId="17" fillId="0" borderId="0" xfId="0" applyFont="1" applyAlignment="1">
      <alignment vertical="center" wrapText="1"/>
    </xf>
    <xf numFmtId="0" fontId="3" fillId="7" borderId="13" xfId="0" applyFont="1" applyFill="1" applyBorder="1" applyAlignment="1">
      <alignment vertical="center" wrapText="1"/>
    </xf>
    <xf numFmtId="0" fontId="11" fillId="5" borderId="21" xfId="0" applyFont="1" applyFill="1" applyBorder="1" applyAlignment="1">
      <alignment horizontal="center" vertical="center" wrapText="1"/>
    </xf>
    <xf numFmtId="0" fontId="11" fillId="5" borderId="9" xfId="0" applyFont="1" applyFill="1" applyBorder="1" applyAlignment="1">
      <alignment horizontal="center" vertical="center" wrapText="1"/>
    </xf>
    <xf numFmtId="0" fontId="25" fillId="4" borderId="11"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0" borderId="9"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9" xfId="0" applyFont="1" applyBorder="1" applyAlignment="1">
      <alignment horizontal="center" vertical="center" wrapText="1"/>
    </xf>
    <xf numFmtId="0" fontId="26" fillId="0" borderId="15" xfId="0" applyFont="1" applyBorder="1" applyAlignment="1">
      <alignment horizontal="center" vertical="center" wrapText="1"/>
    </xf>
    <xf numFmtId="0" fontId="26" fillId="0" borderId="18" xfId="0" applyFont="1" applyBorder="1" applyAlignment="1">
      <alignment horizontal="center" vertical="center" wrapText="1"/>
    </xf>
    <xf numFmtId="0" fontId="26" fillId="0" borderId="23" xfId="0" applyFont="1" applyBorder="1" applyAlignment="1">
      <alignment horizontal="center" vertical="center" wrapText="1"/>
    </xf>
    <xf numFmtId="0" fontId="26" fillId="0" borderId="30" xfId="0" applyFont="1" applyBorder="1" applyAlignment="1">
      <alignment horizontal="center" vertical="center" wrapText="1"/>
    </xf>
    <xf numFmtId="0" fontId="8" fillId="0" borderId="17" xfId="0" applyFont="1" applyBorder="1" applyAlignment="1">
      <alignment horizontal="center" vertical="center" wrapText="1"/>
    </xf>
    <xf numFmtId="0" fontId="9" fillId="0" borderId="17" xfId="0" applyFont="1" applyBorder="1" applyAlignment="1">
      <alignment horizontal="center" vertical="center" wrapText="1"/>
    </xf>
    <xf numFmtId="4" fontId="8" fillId="0" borderId="17" xfId="0" applyNumberFormat="1" applyFont="1" applyBorder="1" applyAlignment="1">
      <alignment horizontal="center" vertical="center" wrapText="1"/>
    </xf>
    <xf numFmtId="165" fontId="11" fillId="3" borderId="9" xfId="0" applyNumberFormat="1" applyFont="1" applyFill="1" applyBorder="1" applyAlignment="1">
      <alignment horizontal="center" vertical="center" wrapText="1"/>
    </xf>
    <xf numFmtId="0" fontId="2" fillId="7" borderId="13" xfId="0" applyFont="1" applyFill="1" applyBorder="1" applyAlignment="1">
      <alignment vertical="center" wrapText="1"/>
    </xf>
    <xf numFmtId="165" fontId="9" fillId="3" borderId="9" xfId="0" applyNumberFormat="1" applyFont="1" applyFill="1" applyBorder="1" applyAlignment="1">
      <alignment horizontal="center" vertical="center" wrapText="1"/>
    </xf>
    <xf numFmtId="3" fontId="8" fillId="6" borderId="15" xfId="0" applyNumberFormat="1" applyFont="1" applyFill="1" applyBorder="1" applyAlignment="1">
      <alignment horizontal="center" vertical="center" wrapText="1"/>
    </xf>
    <xf numFmtId="0" fontId="21" fillId="0" borderId="12" xfId="0" applyFont="1" applyBorder="1" applyAlignment="1">
      <alignment horizontal="center" vertical="center" wrapText="1"/>
    </xf>
    <xf numFmtId="164" fontId="8" fillId="2" borderId="20" xfId="0" applyNumberFormat="1" applyFont="1" applyFill="1" applyBorder="1" applyAlignment="1">
      <alignment horizontal="center" vertical="center" wrapText="1"/>
    </xf>
    <xf numFmtId="1" fontId="11" fillId="3" borderId="20" xfId="0" applyNumberFormat="1" applyFont="1" applyFill="1" applyBorder="1" applyAlignment="1">
      <alignment horizontal="center" vertical="center" wrapText="1"/>
    </xf>
    <xf numFmtId="0" fontId="2" fillId="7" borderId="13" xfId="0" applyFont="1" applyFill="1" applyBorder="1" applyAlignment="1">
      <alignment horizontal="left" vertical="center" wrapText="1"/>
    </xf>
    <xf numFmtId="0" fontId="2" fillId="7" borderId="20" xfId="0" applyFont="1" applyFill="1" applyBorder="1" applyAlignment="1">
      <alignment vertical="center" wrapText="1"/>
    </xf>
    <xf numFmtId="0" fontId="28" fillId="7" borderId="13" xfId="0" applyFont="1" applyFill="1" applyBorder="1" applyAlignment="1">
      <alignment vertical="center" wrapText="1"/>
    </xf>
    <xf numFmtId="0" fontId="9" fillId="3" borderId="5" xfId="0" applyFont="1" applyFill="1" applyBorder="1" applyAlignment="1">
      <alignment horizontal="left" vertical="center" wrapText="1"/>
    </xf>
    <xf numFmtId="0" fontId="9" fillId="3" borderId="6" xfId="0" applyFont="1" applyFill="1" applyBorder="1" applyAlignment="1">
      <alignment horizontal="left" vertical="center" wrapText="1"/>
    </xf>
    <xf numFmtId="0" fontId="9" fillId="0" borderId="1"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20" xfId="0" applyFont="1" applyBorder="1" applyAlignment="1">
      <alignment horizontal="center" vertical="center" wrapText="1"/>
    </xf>
    <xf numFmtId="0" fontId="9" fillId="3" borderId="17" xfId="0" applyFont="1" applyFill="1" applyBorder="1" applyAlignment="1">
      <alignment horizontal="left" vertical="center" wrapText="1"/>
    </xf>
    <xf numFmtId="0" fontId="14" fillId="0" borderId="0" xfId="0" applyFont="1" applyAlignment="1">
      <alignment horizontal="left" vertical="center" wrapText="1"/>
    </xf>
    <xf numFmtId="0" fontId="15" fillId="0" borderId="0" xfId="0" applyFont="1" applyAlignment="1">
      <alignment horizontal="left" vertical="center" wrapText="1"/>
    </xf>
    <xf numFmtId="0" fontId="14" fillId="0" borderId="32" xfId="0" applyFont="1" applyBorder="1" applyAlignment="1">
      <alignment horizontal="center" vertical="center" wrapText="1"/>
    </xf>
    <xf numFmtId="0" fontId="22" fillId="0" borderId="18" xfId="0" applyFont="1" applyBorder="1" applyAlignment="1">
      <alignment horizontal="center" vertical="center" wrapText="1"/>
    </xf>
    <xf numFmtId="0" fontId="22" fillId="0" borderId="25" xfId="0" applyFont="1" applyBorder="1" applyAlignment="1">
      <alignment horizontal="center" vertical="center" wrapText="1"/>
    </xf>
    <xf numFmtId="0" fontId="9" fillId="3" borderId="11" xfId="0" applyFont="1" applyFill="1" applyBorder="1" applyAlignment="1">
      <alignment horizontal="left" vertical="center" wrapText="1"/>
    </xf>
    <xf numFmtId="0" fontId="9" fillId="3" borderId="24" xfId="0" applyFont="1" applyFill="1" applyBorder="1" applyAlignment="1">
      <alignment horizontal="left" vertical="center" wrapText="1"/>
    </xf>
    <xf numFmtId="0" fontId="9" fillId="3" borderId="19" xfId="0" applyFont="1" applyFill="1" applyBorder="1" applyAlignment="1">
      <alignment horizontal="left" vertical="center" wrapText="1"/>
    </xf>
    <xf numFmtId="0" fontId="8" fillId="2" borderId="5" xfId="0" applyFont="1" applyFill="1" applyBorder="1" applyAlignment="1">
      <alignment horizontal="center" vertical="center" wrapText="1"/>
    </xf>
    <xf numFmtId="0" fontId="8" fillId="2" borderId="17"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15" fillId="0" borderId="32" xfId="0" applyFont="1" applyBorder="1" applyAlignment="1">
      <alignment horizontal="center" vertical="center"/>
    </xf>
    <xf numFmtId="0" fontId="9" fillId="2" borderId="6" xfId="0" applyFont="1" applyFill="1" applyBorder="1" applyAlignment="1">
      <alignment horizontal="center" vertical="center" wrapText="1"/>
    </xf>
    <xf numFmtId="0" fontId="13" fillId="2" borderId="5" xfId="0" applyFont="1" applyFill="1" applyBorder="1" applyAlignment="1">
      <alignment horizontal="center" vertical="center"/>
    </xf>
    <xf numFmtId="0" fontId="13" fillId="2" borderId="17" xfId="0" applyFont="1" applyFill="1" applyBorder="1" applyAlignment="1">
      <alignment horizontal="center" vertical="center"/>
    </xf>
    <xf numFmtId="0" fontId="13" fillId="2" borderId="6" xfId="0" applyFont="1" applyFill="1" applyBorder="1" applyAlignment="1">
      <alignment horizontal="center" vertical="center"/>
    </xf>
    <xf numFmtId="0" fontId="13" fillId="0" borderId="5" xfId="0" applyFont="1" applyBorder="1" applyAlignment="1">
      <alignment horizontal="center" vertical="center"/>
    </xf>
    <xf numFmtId="0" fontId="13" fillId="0" borderId="17" xfId="0" applyFont="1" applyBorder="1" applyAlignment="1">
      <alignment horizontal="center" vertical="center"/>
    </xf>
    <xf numFmtId="0" fontId="13" fillId="0" borderId="6" xfId="0" applyFont="1" applyBorder="1" applyAlignment="1">
      <alignment horizontal="center" vertical="center"/>
    </xf>
  </cellXfs>
  <cellStyles count="2">
    <cellStyle name="Normal" xfId="0" builtinId="0"/>
    <cellStyle name="Percent" xfId="1" builtinId="5"/>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colors>
    <mruColors>
      <color rgb="FF9FF9D2"/>
      <color rgb="FF009242"/>
      <color rgb="FFFFFFCC"/>
      <color rgb="FF99FF99"/>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pageSetUpPr fitToPage="1"/>
  </sheetPr>
  <dimension ref="A1:H31"/>
  <sheetViews>
    <sheetView topLeftCell="A5" zoomScaleNormal="100" workbookViewId="0">
      <selection activeCell="C14" sqref="C14"/>
    </sheetView>
  </sheetViews>
  <sheetFormatPr defaultColWidth="8.88671875" defaultRowHeight="15.6" x14ac:dyDescent="0.3"/>
  <cols>
    <col min="1" max="1" width="13.5546875" style="59" customWidth="1"/>
    <col min="2" max="2" width="93.88671875" style="59" customWidth="1"/>
    <col min="3" max="3" width="16.5546875" style="59" customWidth="1"/>
    <col min="4" max="4" width="5.44140625" style="59" customWidth="1"/>
    <col min="5" max="5" width="129.33203125" style="49" customWidth="1"/>
    <col min="6" max="6" width="109.33203125" style="49" bestFit="1" customWidth="1"/>
    <col min="7" max="16384" width="8.88671875" style="49"/>
  </cols>
  <sheetData>
    <row r="1" spans="1:6" ht="16.2" thickBot="1" x14ac:dyDescent="0.35"/>
    <row r="2" spans="1:6" ht="18.600000000000001" thickBot="1" x14ac:dyDescent="0.35">
      <c r="B2" s="60" t="s">
        <v>305</v>
      </c>
      <c r="E2" s="50" t="s">
        <v>35</v>
      </c>
      <c r="F2" s="184"/>
    </row>
    <row r="3" spans="1:6" ht="46.95" customHeight="1" x14ac:dyDescent="0.3">
      <c r="B3" s="106" t="s">
        <v>270</v>
      </c>
      <c r="E3" s="144" t="s">
        <v>279</v>
      </c>
    </row>
    <row r="4" spans="1:6" ht="19.95" customHeight="1" thickBot="1" x14ac:dyDescent="0.35">
      <c r="B4" s="61" t="s">
        <v>57</v>
      </c>
      <c r="E4" s="145"/>
    </row>
    <row r="5" spans="1:6" ht="19.95" customHeight="1" thickBot="1" x14ac:dyDescent="0.35">
      <c r="A5" s="1" t="s">
        <v>29</v>
      </c>
      <c r="B5" s="211" t="s">
        <v>295</v>
      </c>
      <c r="C5" s="212"/>
      <c r="D5" s="47"/>
      <c r="E5" s="144" t="s">
        <v>75</v>
      </c>
    </row>
    <row r="6" spans="1:6" ht="40.200000000000003" customHeight="1" thickBot="1" x14ac:dyDescent="0.35">
      <c r="A6" s="1" t="s">
        <v>49</v>
      </c>
      <c r="B6" s="211" t="s">
        <v>297</v>
      </c>
      <c r="C6" s="212"/>
      <c r="D6" s="47"/>
      <c r="E6" s="144" t="s">
        <v>250</v>
      </c>
    </row>
    <row r="7" spans="1:6" ht="19.95" customHeight="1" thickBot="1" x14ac:dyDescent="0.35">
      <c r="A7" s="45"/>
      <c r="B7" s="46" t="s">
        <v>170</v>
      </c>
      <c r="C7" s="86"/>
      <c r="D7" s="156"/>
      <c r="E7" s="145"/>
    </row>
    <row r="8" spans="1:6" ht="84.75" customHeight="1" thickBot="1" x14ac:dyDescent="0.35">
      <c r="A8" s="211" t="s">
        <v>40</v>
      </c>
      <c r="B8" s="217"/>
      <c r="C8" s="212"/>
      <c r="D8" s="47"/>
      <c r="E8" s="144" t="s">
        <v>68</v>
      </c>
    </row>
    <row r="9" spans="1:6" ht="19.95" customHeight="1" thickBot="1" x14ac:dyDescent="0.35">
      <c r="A9" s="2" t="s">
        <v>16</v>
      </c>
      <c r="B9" s="46" t="s">
        <v>0</v>
      </c>
      <c r="C9" s="86"/>
      <c r="D9" s="156"/>
      <c r="E9" s="144" t="s">
        <v>200</v>
      </c>
    </row>
    <row r="10" spans="1:6" ht="28.5" customHeight="1" x14ac:dyDescent="0.3">
      <c r="A10" s="3" t="s">
        <v>1</v>
      </c>
      <c r="B10" s="107" t="s">
        <v>107</v>
      </c>
      <c r="C10" s="181">
        <v>3</v>
      </c>
      <c r="D10" s="40"/>
      <c r="E10" s="182" t="s">
        <v>271</v>
      </c>
      <c r="F10" s="65"/>
    </row>
    <row r="11" spans="1:6" ht="19.95" customHeight="1" x14ac:dyDescent="0.3">
      <c r="A11" s="4" t="s">
        <v>2</v>
      </c>
      <c r="B11" s="27" t="s">
        <v>108</v>
      </c>
      <c r="C11" s="25">
        <f>365*24</f>
        <v>8760</v>
      </c>
      <c r="D11" s="83"/>
      <c r="E11" s="145" t="s">
        <v>30</v>
      </c>
    </row>
    <row r="12" spans="1:6" ht="19.95" customHeight="1" thickBot="1" x14ac:dyDescent="0.35">
      <c r="A12" s="73" t="s">
        <v>3</v>
      </c>
      <c r="B12" s="108" t="s">
        <v>163</v>
      </c>
      <c r="C12" s="109">
        <f>C10*C11</f>
        <v>26280</v>
      </c>
      <c r="D12" s="83"/>
      <c r="E12" s="145" t="s">
        <v>31</v>
      </c>
    </row>
    <row r="13" spans="1:6" ht="19.95" customHeight="1" thickBot="1" x14ac:dyDescent="0.35">
      <c r="A13" s="85"/>
      <c r="B13" s="46" t="s">
        <v>67</v>
      </c>
      <c r="C13" s="88"/>
      <c r="D13" s="23"/>
      <c r="E13" s="145"/>
    </row>
    <row r="14" spans="1:6" ht="19.95" customHeight="1" x14ac:dyDescent="0.3">
      <c r="A14" s="36" t="s">
        <v>4</v>
      </c>
      <c r="B14" s="192" t="s">
        <v>126</v>
      </c>
      <c r="C14" s="137">
        <v>20</v>
      </c>
      <c r="D14" s="157"/>
      <c r="E14" s="145" t="s">
        <v>229</v>
      </c>
      <c r="F14" s="53"/>
    </row>
    <row r="15" spans="1:6" ht="19.95" customHeight="1" x14ac:dyDescent="0.3">
      <c r="A15" s="4" t="s">
        <v>5</v>
      </c>
      <c r="B15" s="192" t="s">
        <v>127</v>
      </c>
      <c r="C15" s="110">
        <v>12</v>
      </c>
      <c r="D15" s="157"/>
      <c r="E15" s="145" t="s">
        <v>229</v>
      </c>
      <c r="F15" s="53"/>
    </row>
    <row r="16" spans="1:6" ht="19.95" customHeight="1" x14ac:dyDescent="0.3">
      <c r="A16" s="4" t="s">
        <v>6</v>
      </c>
      <c r="B16" s="192" t="s">
        <v>128</v>
      </c>
      <c r="C16" s="110">
        <v>30</v>
      </c>
      <c r="D16" s="157"/>
      <c r="E16" s="145" t="s">
        <v>229</v>
      </c>
    </row>
    <row r="17" spans="1:8" ht="19.95" customHeight="1" x14ac:dyDescent="0.3">
      <c r="A17" s="4" t="s">
        <v>7</v>
      </c>
      <c r="B17" s="192" t="s">
        <v>129</v>
      </c>
      <c r="C17" s="110">
        <v>6</v>
      </c>
      <c r="D17" s="157"/>
      <c r="E17" s="145" t="s">
        <v>281</v>
      </c>
    </row>
    <row r="18" spans="1:8" ht="28.8" x14ac:dyDescent="0.3">
      <c r="A18" s="4" t="s">
        <v>8</v>
      </c>
      <c r="B18" s="27" t="s">
        <v>130</v>
      </c>
      <c r="C18" s="25">
        <f>C14*C15*C16*C17</f>
        <v>43200</v>
      </c>
      <c r="D18" s="83"/>
      <c r="E18" s="144" t="s">
        <v>47</v>
      </c>
    </row>
    <row r="19" spans="1:8" ht="19.95" customHeight="1" x14ac:dyDescent="0.3">
      <c r="A19" s="4" t="s">
        <v>9</v>
      </c>
      <c r="B19" s="27" t="s">
        <v>131</v>
      </c>
      <c r="C19" s="33">
        <f>ROUND(C18/C12,2)</f>
        <v>1.64</v>
      </c>
      <c r="D19" s="40"/>
      <c r="E19" s="144" t="s">
        <v>43</v>
      </c>
    </row>
    <row r="20" spans="1:8" ht="40.200000000000003" customHeight="1" x14ac:dyDescent="0.3">
      <c r="A20" s="4" t="s">
        <v>10</v>
      </c>
      <c r="B20" s="92" t="s">
        <v>188</v>
      </c>
      <c r="C20" s="93">
        <f>IF(C19&lt;1,"1", ROUND(C19,0))</f>
        <v>2</v>
      </c>
      <c r="D20" s="83"/>
      <c r="E20" s="144" t="s">
        <v>58</v>
      </c>
    </row>
    <row r="21" spans="1:8" ht="48.6" customHeight="1" thickBot="1" x14ac:dyDescent="0.35">
      <c r="A21" s="4" t="s">
        <v>11</v>
      </c>
      <c r="B21" s="34" t="s">
        <v>61</v>
      </c>
      <c r="C21" s="39">
        <v>4</v>
      </c>
      <c r="D21" s="84"/>
      <c r="E21" s="144" t="s">
        <v>235</v>
      </c>
    </row>
    <row r="22" spans="1:8" ht="40.200000000000003" customHeight="1" thickBot="1" x14ac:dyDescent="0.35">
      <c r="A22" s="5" t="s">
        <v>12</v>
      </c>
      <c r="B22" s="96" t="s">
        <v>132</v>
      </c>
      <c r="C22" s="95">
        <f>ROUND(C20/C21,2)</f>
        <v>0.5</v>
      </c>
      <c r="D22" s="40"/>
      <c r="E22" s="179" t="s">
        <v>258</v>
      </c>
    </row>
    <row r="23" spans="1:8" ht="40.200000000000003" customHeight="1" thickBot="1" x14ac:dyDescent="0.35">
      <c r="A23" s="213"/>
      <c r="B23" s="213"/>
      <c r="C23" s="213"/>
      <c r="D23" s="47"/>
      <c r="E23" s="151"/>
    </row>
    <row r="24" spans="1:8" ht="40.200000000000003" customHeight="1" thickBot="1" x14ac:dyDescent="0.35">
      <c r="A24" s="85"/>
      <c r="B24" s="46" t="s">
        <v>76</v>
      </c>
      <c r="C24" s="88"/>
      <c r="D24" s="23"/>
      <c r="E24" s="147" t="s">
        <v>59</v>
      </c>
    </row>
    <row r="25" spans="1:8" ht="28.95" customHeight="1" x14ac:dyDescent="0.3">
      <c r="A25" s="3" t="s">
        <v>13</v>
      </c>
      <c r="B25" s="192" t="s">
        <v>133</v>
      </c>
      <c r="C25" s="112">
        <v>2</v>
      </c>
      <c r="D25" s="83"/>
      <c r="E25" s="144" t="s">
        <v>232</v>
      </c>
      <c r="F25" s="52"/>
    </row>
    <row r="26" spans="1:8" ht="16.2" thickBot="1" x14ac:dyDescent="0.35">
      <c r="A26" s="4" t="s">
        <v>14</v>
      </c>
      <c r="B26" s="108" t="s">
        <v>236</v>
      </c>
      <c r="C26" s="113">
        <f>ROUND(C22*C25,2)</f>
        <v>1</v>
      </c>
      <c r="D26" s="40"/>
      <c r="E26" s="148" t="s">
        <v>60</v>
      </c>
      <c r="F26" s="54"/>
    </row>
    <row r="27" spans="1:8" ht="40.200000000000003" customHeight="1" thickBot="1" x14ac:dyDescent="0.35">
      <c r="A27" s="5" t="s">
        <v>15</v>
      </c>
      <c r="B27" s="114" t="s">
        <v>83</v>
      </c>
      <c r="C27" s="97">
        <f>IF(C26&lt;1,"1",ROUND(C26,0))</f>
        <v>1</v>
      </c>
      <c r="D27" s="24"/>
      <c r="E27" s="149" t="s">
        <v>171</v>
      </c>
      <c r="F27" s="52"/>
      <c r="G27" s="52"/>
      <c r="H27" s="52"/>
    </row>
    <row r="28" spans="1:8" ht="40.200000000000003" customHeight="1" thickBot="1" x14ac:dyDescent="0.35">
      <c r="A28" s="47"/>
      <c r="B28" s="115"/>
      <c r="C28" s="24"/>
      <c r="D28" s="24"/>
      <c r="E28" s="54"/>
      <c r="F28" s="52"/>
      <c r="G28" s="52"/>
      <c r="H28" s="52"/>
    </row>
    <row r="29" spans="1:8" ht="19.95" customHeight="1" thickBot="1" x14ac:dyDescent="0.35">
      <c r="A29" s="214" t="s">
        <v>17</v>
      </c>
      <c r="B29" s="20" t="s">
        <v>234</v>
      </c>
      <c r="C29" s="58"/>
      <c r="D29" s="58"/>
    </row>
    <row r="30" spans="1:8" ht="19.95" customHeight="1" thickBot="1" x14ac:dyDescent="0.35">
      <c r="A30" s="215"/>
      <c r="B30" s="21" t="s">
        <v>135</v>
      </c>
    </row>
    <row r="31" spans="1:8" ht="40.200000000000003" customHeight="1" thickBot="1" x14ac:dyDescent="0.35">
      <c r="A31" s="216"/>
      <c r="B31" s="69" t="s">
        <v>134</v>
      </c>
    </row>
  </sheetData>
  <mergeCells count="5">
    <mergeCell ref="B5:C5"/>
    <mergeCell ref="B6:C6"/>
    <mergeCell ref="A23:C23"/>
    <mergeCell ref="A29:A31"/>
    <mergeCell ref="A8:C8"/>
  </mergeCells>
  <printOptions horizontalCentered="1" verticalCentered="1"/>
  <pageMargins left="0.7" right="0.7" top="0.75" bottom="0.75" header="0.3" footer="0.3"/>
  <pageSetup scale="74"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pageSetUpPr fitToPage="1"/>
  </sheetPr>
  <dimension ref="A1:T36"/>
  <sheetViews>
    <sheetView topLeftCell="A9" zoomScaleNormal="100" workbookViewId="0">
      <selection activeCell="B7" sqref="B7"/>
    </sheetView>
  </sheetViews>
  <sheetFormatPr defaultColWidth="8.88671875" defaultRowHeight="15.6" x14ac:dyDescent="0.3"/>
  <cols>
    <col min="1" max="1" width="13.5546875" style="59" customWidth="1"/>
    <col min="2" max="2" width="93.88671875" style="59" customWidth="1"/>
    <col min="3" max="3" width="16.5546875" style="59" customWidth="1"/>
    <col min="4" max="4" width="5.44140625" style="59" customWidth="1"/>
    <col min="5" max="5" width="129.33203125" style="49" customWidth="1"/>
    <col min="6" max="6" width="113.44140625" style="51" customWidth="1"/>
    <col min="7" max="16384" width="8.88671875" style="49"/>
  </cols>
  <sheetData>
    <row r="1" spans="1:6" ht="16.2" thickBot="1" x14ac:dyDescent="0.35"/>
    <row r="2" spans="1:6" ht="18.600000000000001" thickBot="1" x14ac:dyDescent="0.35">
      <c r="B2" s="62" t="s">
        <v>306</v>
      </c>
      <c r="E2" s="50" t="s">
        <v>35</v>
      </c>
      <c r="F2" s="185"/>
    </row>
    <row r="3" spans="1:6" ht="37.200000000000003" customHeight="1" x14ac:dyDescent="0.3">
      <c r="B3" s="63" t="s">
        <v>269</v>
      </c>
      <c r="E3" s="144" t="s">
        <v>278</v>
      </c>
    </row>
    <row r="4" spans="1:6" ht="19.95" customHeight="1" thickBot="1" x14ac:dyDescent="0.35">
      <c r="B4" s="64" t="s">
        <v>62</v>
      </c>
      <c r="E4" s="145"/>
    </row>
    <row r="5" spans="1:6" ht="19.95" customHeight="1" thickBot="1" x14ac:dyDescent="0.35">
      <c r="A5" s="1" t="s">
        <v>29</v>
      </c>
      <c r="B5" s="211" t="s">
        <v>295</v>
      </c>
      <c r="C5" s="212"/>
      <c r="D5" s="47"/>
      <c r="E5" s="144" t="s">
        <v>75</v>
      </c>
      <c r="F5" s="49"/>
    </row>
    <row r="6" spans="1:6" ht="40.200000000000003" customHeight="1" thickBot="1" x14ac:dyDescent="0.35">
      <c r="A6" s="1" t="s">
        <v>49</v>
      </c>
      <c r="B6" s="211" t="s">
        <v>296</v>
      </c>
      <c r="C6" s="212"/>
      <c r="D6" s="47"/>
      <c r="E6" s="144" t="s">
        <v>66</v>
      </c>
    </row>
    <row r="7" spans="1:6" ht="19.95" customHeight="1" thickBot="1" x14ac:dyDescent="0.35">
      <c r="A7" s="45"/>
      <c r="B7" s="46" t="s">
        <v>170</v>
      </c>
      <c r="C7" s="86"/>
      <c r="D7" s="156"/>
      <c r="E7" s="145"/>
    </row>
    <row r="8" spans="1:6" ht="77.25" customHeight="1" thickBot="1" x14ac:dyDescent="0.35">
      <c r="A8" s="211" t="s">
        <v>243</v>
      </c>
      <c r="B8" s="217"/>
      <c r="C8" s="212"/>
      <c r="D8" s="47"/>
      <c r="E8" s="144" t="s">
        <v>251</v>
      </c>
      <c r="F8" s="65"/>
    </row>
    <row r="9" spans="1:6" ht="19.95" customHeight="1" thickBot="1" x14ac:dyDescent="0.35">
      <c r="A9" s="2" t="s">
        <v>16</v>
      </c>
      <c r="B9" s="45" t="s">
        <v>0</v>
      </c>
      <c r="C9" s="86"/>
      <c r="D9" s="47"/>
      <c r="E9" s="145"/>
    </row>
    <row r="10" spans="1:6" ht="24.75" customHeight="1" x14ac:dyDescent="0.3">
      <c r="A10" s="3" t="s">
        <v>1</v>
      </c>
      <c r="B10" s="107" t="s">
        <v>107</v>
      </c>
      <c r="C10" s="181">
        <v>3</v>
      </c>
      <c r="D10" s="40"/>
      <c r="E10" s="182" t="s">
        <v>271</v>
      </c>
      <c r="F10" s="65"/>
    </row>
    <row r="11" spans="1:6" ht="19.95" customHeight="1" x14ac:dyDescent="0.3">
      <c r="A11" s="4" t="s">
        <v>2</v>
      </c>
      <c r="B11" s="27" t="s">
        <v>108</v>
      </c>
      <c r="C11" s="25">
        <f>365*24</f>
        <v>8760</v>
      </c>
      <c r="D11" s="83"/>
      <c r="E11" s="145" t="s">
        <v>30</v>
      </c>
    </row>
    <row r="12" spans="1:6" ht="19.95" customHeight="1" thickBot="1" x14ac:dyDescent="0.35">
      <c r="A12" s="73" t="s">
        <v>3</v>
      </c>
      <c r="B12" s="108" t="s">
        <v>163</v>
      </c>
      <c r="C12" s="109">
        <f>C10*C11</f>
        <v>26280</v>
      </c>
      <c r="D12" s="83"/>
      <c r="E12" s="145" t="s">
        <v>31</v>
      </c>
    </row>
    <row r="13" spans="1:6" ht="19.95" customHeight="1" thickBot="1" x14ac:dyDescent="0.35">
      <c r="A13" s="85"/>
      <c r="B13" s="46" t="s">
        <v>67</v>
      </c>
      <c r="C13" s="88"/>
      <c r="D13" s="23"/>
      <c r="E13" s="145"/>
    </row>
    <row r="14" spans="1:6" ht="28.8" x14ac:dyDescent="0.3">
      <c r="A14" s="36" t="s">
        <v>4</v>
      </c>
      <c r="B14" s="193" t="s">
        <v>136</v>
      </c>
      <c r="C14" s="177">
        <v>145</v>
      </c>
      <c r="D14" s="158"/>
      <c r="E14" s="144" t="s">
        <v>282</v>
      </c>
      <c r="F14" s="220"/>
    </row>
    <row r="15" spans="1:6" ht="19.95" customHeight="1" x14ac:dyDescent="0.3">
      <c r="A15" s="4" t="s">
        <v>5</v>
      </c>
      <c r="B15" s="193" t="s">
        <v>137</v>
      </c>
      <c r="C15" s="177">
        <v>55</v>
      </c>
      <c r="D15" s="158"/>
      <c r="E15" s="145" t="s">
        <v>229</v>
      </c>
      <c r="F15" s="220"/>
    </row>
    <row r="16" spans="1:6" ht="28.8" x14ac:dyDescent="0.3">
      <c r="A16" s="4" t="s">
        <v>6</v>
      </c>
      <c r="B16" s="7" t="s">
        <v>138</v>
      </c>
      <c r="C16" s="8">
        <f>C15/C14</f>
        <v>0.37931034482758619</v>
      </c>
      <c r="D16" s="159"/>
      <c r="E16" s="144" t="s">
        <v>64</v>
      </c>
      <c r="F16" s="220"/>
    </row>
    <row r="17" spans="1:20" ht="31.2" x14ac:dyDescent="0.3">
      <c r="A17" s="4" t="s">
        <v>7</v>
      </c>
      <c r="B17" s="193" t="s">
        <v>252</v>
      </c>
      <c r="C17" s="10">
        <v>95</v>
      </c>
      <c r="D17" s="160"/>
      <c r="E17" s="145" t="s">
        <v>229</v>
      </c>
    </row>
    <row r="18" spans="1:20" ht="19.95" customHeight="1" x14ac:dyDescent="0.3">
      <c r="A18" s="4" t="s">
        <v>8</v>
      </c>
      <c r="B18" s="193" t="s">
        <v>139</v>
      </c>
      <c r="C18" s="11">
        <v>5</v>
      </c>
      <c r="D18" s="160"/>
      <c r="E18" s="145" t="s">
        <v>229</v>
      </c>
    </row>
    <row r="19" spans="1:20" ht="19.95" customHeight="1" x14ac:dyDescent="0.3">
      <c r="A19" s="4" t="s">
        <v>9</v>
      </c>
      <c r="B19" s="7" t="s">
        <v>140</v>
      </c>
      <c r="C19" s="12">
        <f>C17+C18</f>
        <v>100</v>
      </c>
      <c r="D19" s="161"/>
      <c r="E19" s="146" t="s">
        <v>63</v>
      </c>
      <c r="F19" s="52"/>
      <c r="G19" s="52"/>
      <c r="H19" s="52"/>
    </row>
    <row r="20" spans="1:20" ht="19.95" customHeight="1" x14ac:dyDescent="0.3">
      <c r="A20" s="4" t="s">
        <v>10</v>
      </c>
      <c r="B20" s="9" t="s">
        <v>141</v>
      </c>
      <c r="C20" s="11">
        <v>3</v>
      </c>
      <c r="D20" s="160"/>
      <c r="E20" s="145" t="s">
        <v>229</v>
      </c>
      <c r="F20" s="68"/>
    </row>
    <row r="21" spans="1:20" ht="19.95" customHeight="1" x14ac:dyDescent="0.3">
      <c r="A21" s="4" t="s">
        <v>11</v>
      </c>
      <c r="B21" s="193" t="s">
        <v>142</v>
      </c>
      <c r="C21" s="11">
        <v>7</v>
      </c>
      <c r="D21" s="160"/>
      <c r="E21" s="145" t="s">
        <v>229</v>
      </c>
    </row>
    <row r="22" spans="1:20" ht="19.95" customHeight="1" x14ac:dyDescent="0.3">
      <c r="A22" s="4" t="s">
        <v>12</v>
      </c>
      <c r="B22" s="194" t="s">
        <v>143</v>
      </c>
      <c r="C22" s="13">
        <v>52</v>
      </c>
      <c r="D22" s="160"/>
      <c r="E22" s="145" t="s">
        <v>229</v>
      </c>
    </row>
    <row r="23" spans="1:20" ht="28.8" x14ac:dyDescent="0.3">
      <c r="A23" s="4" t="s">
        <v>13</v>
      </c>
      <c r="B23" s="14" t="s">
        <v>144</v>
      </c>
      <c r="C23" s="15">
        <f>C16*C19*C20*C21*C22</f>
        <v>41420.689655172413</v>
      </c>
      <c r="D23" s="83"/>
      <c r="E23" s="144" t="s">
        <v>50</v>
      </c>
    </row>
    <row r="24" spans="1:20" x14ac:dyDescent="0.3">
      <c r="A24" s="4" t="s">
        <v>14</v>
      </c>
      <c r="B24" s="7" t="s">
        <v>176</v>
      </c>
      <c r="C24" s="41">
        <f>ROUND(C23/C12,2)</f>
        <v>1.58</v>
      </c>
      <c r="D24" s="40"/>
      <c r="E24" s="146" t="s">
        <v>44</v>
      </c>
      <c r="F24" s="54"/>
      <c r="G24" s="218"/>
      <c r="H24" s="219"/>
      <c r="I24" s="219"/>
      <c r="J24" s="219"/>
      <c r="K24" s="219"/>
      <c r="L24" s="219"/>
      <c r="M24" s="219"/>
      <c r="N24" s="219"/>
      <c r="O24" s="219"/>
      <c r="P24" s="219"/>
      <c r="Q24" s="219"/>
      <c r="R24" s="219"/>
      <c r="S24" s="219"/>
      <c r="T24" s="219"/>
    </row>
    <row r="25" spans="1:20" ht="40.200000000000003" customHeight="1" x14ac:dyDescent="0.3">
      <c r="A25" s="4" t="s">
        <v>15</v>
      </c>
      <c r="B25" s="92" t="s">
        <v>189</v>
      </c>
      <c r="C25" s="93">
        <f>IF(C24&lt;1,"1", ROUND(C24,0))</f>
        <v>2</v>
      </c>
      <c r="D25" s="83"/>
      <c r="E25" s="146" t="s">
        <v>186</v>
      </c>
      <c r="F25" s="54"/>
      <c r="G25" s="55"/>
      <c r="H25" s="56"/>
      <c r="I25" s="56"/>
      <c r="J25" s="56"/>
      <c r="K25" s="56"/>
      <c r="L25" s="56"/>
      <c r="M25" s="56"/>
      <c r="N25" s="56"/>
      <c r="O25" s="56"/>
      <c r="P25" s="56"/>
      <c r="Q25" s="56"/>
      <c r="R25" s="56"/>
      <c r="S25" s="56"/>
      <c r="T25" s="56"/>
    </row>
    <row r="26" spans="1:20" ht="16.2" thickBot="1" x14ac:dyDescent="0.35">
      <c r="A26" s="4" t="s">
        <v>18</v>
      </c>
      <c r="B26" s="194" t="s">
        <v>145</v>
      </c>
      <c r="C26" s="16">
        <v>30</v>
      </c>
      <c r="D26" s="84"/>
      <c r="E26" s="146" t="s">
        <v>91</v>
      </c>
      <c r="F26" s="52"/>
      <c r="G26" s="52"/>
      <c r="H26" s="52"/>
    </row>
    <row r="27" spans="1:20" ht="40.200000000000003" customHeight="1" thickBot="1" x14ac:dyDescent="0.35">
      <c r="A27" s="5" t="s">
        <v>19</v>
      </c>
      <c r="B27" s="94" t="s">
        <v>175</v>
      </c>
      <c r="C27" s="95">
        <f>ROUND(C25/C26,2)</f>
        <v>7.0000000000000007E-2</v>
      </c>
      <c r="D27" s="40"/>
      <c r="E27" s="146" t="s">
        <v>114</v>
      </c>
    </row>
    <row r="28" spans="1:20" ht="40.200000000000003" customHeight="1" thickBot="1" x14ac:dyDescent="0.35">
      <c r="A28" s="213"/>
      <c r="B28" s="213"/>
      <c r="C28" s="213"/>
      <c r="D28" s="47"/>
      <c r="E28" s="150"/>
    </row>
    <row r="29" spans="1:20" ht="40.200000000000003" customHeight="1" thickBot="1" x14ac:dyDescent="0.35">
      <c r="A29" s="85"/>
      <c r="B29" s="46" t="s">
        <v>76</v>
      </c>
      <c r="C29" s="88"/>
      <c r="D29" s="23"/>
      <c r="E29" s="147" t="s">
        <v>59</v>
      </c>
    </row>
    <row r="30" spans="1:20" ht="25.5" customHeight="1" x14ac:dyDescent="0.3">
      <c r="A30" s="3" t="s">
        <v>20</v>
      </c>
      <c r="B30" s="193" t="s">
        <v>28</v>
      </c>
      <c r="C30" s="17">
        <v>12</v>
      </c>
      <c r="D30" s="84"/>
      <c r="E30" s="144" t="s">
        <v>232</v>
      </c>
    </row>
    <row r="31" spans="1:20" ht="19.95" customHeight="1" thickBot="1" x14ac:dyDescent="0.35">
      <c r="A31" s="4" t="s">
        <v>21</v>
      </c>
      <c r="B31" s="18" t="s">
        <v>177</v>
      </c>
      <c r="C31" s="19">
        <f>ROUND(C27*C30,2)</f>
        <v>0.84</v>
      </c>
      <c r="D31" s="40"/>
      <c r="E31" s="148" t="s">
        <v>60</v>
      </c>
      <c r="F31" s="54"/>
    </row>
    <row r="32" spans="1:20" ht="40.200000000000003" customHeight="1" thickBot="1" x14ac:dyDescent="0.35">
      <c r="A32" s="5" t="s">
        <v>23</v>
      </c>
      <c r="B32" s="96" t="s">
        <v>84</v>
      </c>
      <c r="C32" s="97" t="str">
        <f>IF(C31&lt;1,"1", ROUND(C31,0))</f>
        <v>1</v>
      </c>
      <c r="D32" s="24"/>
      <c r="E32" s="149" t="s">
        <v>172</v>
      </c>
      <c r="F32" s="65"/>
    </row>
    <row r="33" spans="1:6" ht="40.200000000000003" customHeight="1" thickBot="1" x14ac:dyDescent="0.35">
      <c r="A33" s="47"/>
      <c r="B33" s="23"/>
      <c r="C33" s="24"/>
      <c r="D33" s="24"/>
      <c r="E33" s="111"/>
      <c r="F33" s="65"/>
    </row>
    <row r="34" spans="1:6" ht="19.95" customHeight="1" thickBot="1" x14ac:dyDescent="0.35">
      <c r="A34" s="214" t="s">
        <v>17</v>
      </c>
      <c r="B34" s="20" t="s">
        <v>234</v>
      </c>
      <c r="C34" s="58"/>
      <c r="D34" s="58"/>
    </row>
    <row r="35" spans="1:6" ht="19.95" customHeight="1" thickBot="1" x14ac:dyDescent="0.35">
      <c r="A35" s="215"/>
      <c r="B35" s="21" t="s">
        <v>135</v>
      </c>
    </row>
    <row r="36" spans="1:6" ht="40.200000000000003" customHeight="1" thickBot="1" x14ac:dyDescent="0.35">
      <c r="A36" s="216"/>
      <c r="B36" s="69" t="s">
        <v>134</v>
      </c>
    </row>
  </sheetData>
  <mergeCells count="7">
    <mergeCell ref="G24:T24"/>
    <mergeCell ref="A28:C28"/>
    <mergeCell ref="A34:A36"/>
    <mergeCell ref="B5:C5"/>
    <mergeCell ref="B6:C6"/>
    <mergeCell ref="A8:C8"/>
    <mergeCell ref="F14:F16"/>
  </mergeCells>
  <printOptions horizontalCentered="1" verticalCentered="1"/>
  <pageMargins left="0.7" right="0.7" top="0.75" bottom="0.75" header="0.3" footer="0.3"/>
  <pageSetup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G33"/>
  <sheetViews>
    <sheetView tabSelected="1" topLeftCell="A3" zoomScaleNormal="100" workbookViewId="0">
      <selection activeCell="B15" sqref="B15"/>
    </sheetView>
  </sheetViews>
  <sheetFormatPr defaultColWidth="8.88671875" defaultRowHeight="15.6" x14ac:dyDescent="0.3"/>
  <cols>
    <col min="1" max="1" width="13.5546875" style="59" customWidth="1"/>
    <col min="2" max="2" width="93.88671875" style="59" customWidth="1"/>
    <col min="3" max="3" width="16.5546875" style="59" customWidth="1"/>
    <col min="4" max="4" width="5.44140625" style="59" customWidth="1"/>
    <col min="5" max="5" width="129.33203125" style="49" customWidth="1"/>
    <col min="6" max="6" width="83.88671875" style="49" customWidth="1"/>
    <col min="7" max="7" width="8.88671875" style="49"/>
    <col min="8" max="8" width="12.33203125" style="49" customWidth="1"/>
    <col min="9" max="16384" width="8.88671875" style="49"/>
  </cols>
  <sheetData>
    <row r="1" spans="1:7" ht="16.2" thickBot="1" x14ac:dyDescent="0.35"/>
    <row r="2" spans="1:7" ht="18.600000000000001" thickBot="1" x14ac:dyDescent="0.35">
      <c r="B2" s="60" t="s">
        <v>307</v>
      </c>
      <c r="E2" s="50" t="s">
        <v>35</v>
      </c>
      <c r="F2" s="183"/>
    </row>
    <row r="3" spans="1:7" ht="37.200000000000003" customHeight="1" x14ac:dyDescent="0.3">
      <c r="B3" s="106" t="s">
        <v>268</v>
      </c>
      <c r="E3" s="144" t="s">
        <v>277</v>
      </c>
    </row>
    <row r="4" spans="1:7" ht="19.95" customHeight="1" thickBot="1" x14ac:dyDescent="0.35">
      <c r="B4" s="61" t="s">
        <v>62</v>
      </c>
      <c r="E4" s="145"/>
    </row>
    <row r="5" spans="1:7" ht="19.95" customHeight="1" thickBot="1" x14ac:dyDescent="0.35">
      <c r="A5" s="1" t="s">
        <v>29</v>
      </c>
      <c r="B5" s="211" t="s">
        <v>295</v>
      </c>
      <c r="C5" s="212"/>
      <c r="D5" s="47"/>
      <c r="E5" s="144" t="s">
        <v>75</v>
      </c>
    </row>
    <row r="6" spans="1:7" ht="40.200000000000003" customHeight="1" thickBot="1" x14ac:dyDescent="0.35">
      <c r="A6" s="87" t="s">
        <v>49</v>
      </c>
      <c r="B6" s="211" t="s">
        <v>298</v>
      </c>
      <c r="C6" s="212"/>
      <c r="D6" s="47"/>
      <c r="E6" s="144" t="s">
        <v>66</v>
      </c>
    </row>
    <row r="7" spans="1:7" ht="19.95" customHeight="1" thickBot="1" x14ac:dyDescent="0.35">
      <c r="A7" s="45"/>
      <c r="B7" s="46" t="s">
        <v>170</v>
      </c>
      <c r="C7" s="86"/>
      <c r="D7" s="47"/>
      <c r="E7" s="145"/>
    </row>
    <row r="8" spans="1:7" ht="52.2" customHeight="1" thickBot="1" x14ac:dyDescent="0.35">
      <c r="A8" s="211" t="s">
        <v>65</v>
      </c>
      <c r="B8" s="217"/>
      <c r="C8" s="212"/>
      <c r="D8" s="128"/>
      <c r="E8" s="144" t="s">
        <v>212</v>
      </c>
    </row>
    <row r="9" spans="1:7" ht="19.95" customHeight="1" thickBot="1" x14ac:dyDescent="0.35">
      <c r="A9" s="91" t="s">
        <v>16</v>
      </c>
      <c r="B9" s="45" t="s">
        <v>0</v>
      </c>
      <c r="C9" s="86"/>
      <c r="D9" s="47"/>
      <c r="E9" s="145"/>
    </row>
    <row r="10" spans="1:7" ht="26.25" customHeight="1" x14ac:dyDescent="0.3">
      <c r="A10" s="3" t="s">
        <v>1</v>
      </c>
      <c r="B10" s="107" t="s">
        <v>107</v>
      </c>
      <c r="C10" s="181">
        <v>3</v>
      </c>
      <c r="D10" s="40"/>
      <c r="E10" s="182" t="s">
        <v>271</v>
      </c>
      <c r="F10" s="68"/>
    </row>
    <row r="11" spans="1:7" ht="19.95" customHeight="1" x14ac:dyDescent="0.3">
      <c r="A11" s="4" t="s">
        <v>2</v>
      </c>
      <c r="B11" s="27" t="s">
        <v>108</v>
      </c>
      <c r="C11" s="25">
        <f>365*24</f>
        <v>8760</v>
      </c>
      <c r="D11" s="83"/>
      <c r="E11" s="145" t="s">
        <v>30</v>
      </c>
    </row>
    <row r="12" spans="1:7" ht="19.95" customHeight="1" thickBot="1" x14ac:dyDescent="0.35">
      <c r="A12" s="5" t="s">
        <v>3</v>
      </c>
      <c r="B12" s="108" t="s">
        <v>163</v>
      </c>
      <c r="C12" s="26">
        <f>C10*C11</f>
        <v>26280</v>
      </c>
      <c r="D12" s="83"/>
      <c r="E12" s="145" t="s">
        <v>31</v>
      </c>
      <c r="G12" s="155"/>
    </row>
    <row r="13" spans="1:7" ht="19.95" customHeight="1" thickBot="1" x14ac:dyDescent="0.35">
      <c r="A13" s="89"/>
      <c r="B13" s="90" t="s">
        <v>22</v>
      </c>
      <c r="C13" s="88"/>
      <c r="D13" s="23"/>
      <c r="E13" s="145"/>
      <c r="G13" s="155"/>
    </row>
    <row r="14" spans="1:7" ht="19.95" customHeight="1" x14ac:dyDescent="0.3">
      <c r="A14" s="3" t="s">
        <v>4</v>
      </c>
      <c r="B14" s="192" t="s">
        <v>244</v>
      </c>
      <c r="C14" s="28">
        <v>5000</v>
      </c>
      <c r="D14" s="84"/>
      <c r="E14" s="144" t="s">
        <v>245</v>
      </c>
      <c r="G14" s="155"/>
    </row>
    <row r="15" spans="1:7" ht="79.95" customHeight="1" x14ac:dyDescent="0.3">
      <c r="A15" s="4" t="s">
        <v>5</v>
      </c>
      <c r="B15" s="192" t="s">
        <v>246</v>
      </c>
      <c r="C15" s="29">
        <v>15</v>
      </c>
      <c r="D15" s="160"/>
      <c r="E15" s="144" t="s">
        <v>237</v>
      </c>
      <c r="G15" s="155"/>
    </row>
    <row r="16" spans="1:7" ht="19.95" customHeight="1" x14ac:dyDescent="0.3">
      <c r="A16" s="4" t="s">
        <v>6</v>
      </c>
      <c r="B16" s="27" t="s">
        <v>369</v>
      </c>
      <c r="C16" s="30">
        <f>(C14/5280)/2</f>
        <v>0.47348484848484851</v>
      </c>
      <c r="D16" s="162"/>
      <c r="E16" s="145" t="s">
        <v>247</v>
      </c>
      <c r="G16" s="155"/>
    </row>
    <row r="17" spans="1:7" ht="19.95" customHeight="1" x14ac:dyDescent="0.3">
      <c r="A17" s="4" t="s">
        <v>7</v>
      </c>
      <c r="B17" s="192" t="s">
        <v>146</v>
      </c>
      <c r="C17" s="29">
        <v>12</v>
      </c>
      <c r="D17" s="160"/>
      <c r="E17" s="145" t="s">
        <v>229</v>
      </c>
      <c r="G17" s="155"/>
    </row>
    <row r="18" spans="1:7" ht="19.95" customHeight="1" x14ac:dyDescent="0.3">
      <c r="A18" s="4" t="s">
        <v>8</v>
      </c>
      <c r="B18" s="192" t="s">
        <v>147</v>
      </c>
      <c r="C18" s="29">
        <v>7</v>
      </c>
      <c r="D18" s="160"/>
      <c r="E18" s="145" t="s">
        <v>229</v>
      </c>
      <c r="G18" s="155"/>
    </row>
    <row r="19" spans="1:7" ht="19.95" customHeight="1" x14ac:dyDescent="0.3">
      <c r="A19" s="4" t="s">
        <v>9</v>
      </c>
      <c r="B19" s="192" t="s">
        <v>238</v>
      </c>
      <c r="C19" s="31">
        <v>52</v>
      </c>
      <c r="D19" s="163"/>
      <c r="E19" s="145" t="s">
        <v>229</v>
      </c>
      <c r="F19" s="135"/>
    </row>
    <row r="20" spans="1:7" ht="28.8" x14ac:dyDescent="0.3">
      <c r="A20" s="4" t="s">
        <v>10</v>
      </c>
      <c r="B20" s="27" t="s">
        <v>148</v>
      </c>
      <c r="C20" s="32">
        <f>C15*C16*C17*C18*C19</f>
        <v>31022.727272727276</v>
      </c>
      <c r="D20" s="24"/>
      <c r="E20" s="144" t="s">
        <v>36</v>
      </c>
      <c r="F20" s="135"/>
    </row>
    <row r="21" spans="1:7" x14ac:dyDescent="0.3">
      <c r="A21" s="4" t="s">
        <v>11</v>
      </c>
      <c r="B21" s="27" t="s">
        <v>367</v>
      </c>
      <c r="C21" s="33">
        <f>ROUND(C20/C12,2)</f>
        <v>1.18</v>
      </c>
      <c r="D21" s="40"/>
      <c r="E21" s="144" t="s">
        <v>45</v>
      </c>
      <c r="F21" s="135"/>
    </row>
    <row r="22" spans="1:7" ht="40.200000000000003" customHeight="1" x14ac:dyDescent="0.3">
      <c r="A22" s="4" t="s">
        <v>12</v>
      </c>
      <c r="B22" s="98" t="s">
        <v>190</v>
      </c>
      <c r="C22" s="99">
        <f>IF(C21&lt;1,"1",ROUND(C21,0))</f>
        <v>1</v>
      </c>
      <c r="D22" s="83"/>
      <c r="E22" s="144" t="s">
        <v>92</v>
      </c>
      <c r="F22" s="135"/>
    </row>
    <row r="23" spans="1:7" ht="19.95" customHeight="1" thickBot="1" x14ac:dyDescent="0.35">
      <c r="A23" s="4" t="s">
        <v>13</v>
      </c>
      <c r="B23" s="195" t="s">
        <v>32</v>
      </c>
      <c r="C23" s="39">
        <v>10</v>
      </c>
      <c r="D23" s="84"/>
      <c r="E23" s="145" t="s">
        <v>33</v>
      </c>
      <c r="F23" s="135"/>
    </row>
    <row r="24" spans="1:7" ht="40.200000000000003" customHeight="1" thickBot="1" x14ac:dyDescent="0.35">
      <c r="A24" s="35" t="s">
        <v>14</v>
      </c>
      <c r="B24" s="94" t="s">
        <v>368</v>
      </c>
      <c r="C24" s="95">
        <f>ROUND(C22/C23,2)</f>
        <v>0.1</v>
      </c>
      <c r="D24" s="40"/>
      <c r="E24" s="146" t="s">
        <v>115</v>
      </c>
      <c r="F24" s="135"/>
    </row>
    <row r="25" spans="1:7" ht="40.200000000000003" customHeight="1" thickBot="1" x14ac:dyDescent="0.35">
      <c r="A25" s="47"/>
      <c r="B25" s="23"/>
      <c r="C25" s="40"/>
      <c r="D25" s="40"/>
      <c r="E25" s="145"/>
      <c r="F25" s="135"/>
    </row>
    <row r="26" spans="1:7" ht="34.950000000000003" customHeight="1" thickBot="1" x14ac:dyDescent="0.35">
      <c r="A26" s="85"/>
      <c r="B26" s="46" t="s">
        <v>76</v>
      </c>
      <c r="C26" s="88"/>
      <c r="D26" s="23"/>
      <c r="E26" s="147" t="s">
        <v>59</v>
      </c>
      <c r="F26" s="135"/>
    </row>
    <row r="27" spans="1:7" x14ac:dyDescent="0.3">
      <c r="A27" s="36" t="s">
        <v>15</v>
      </c>
      <c r="B27" s="192" t="s">
        <v>34</v>
      </c>
      <c r="C27" s="39">
        <v>5</v>
      </c>
      <c r="D27" s="84"/>
      <c r="E27" s="144" t="s">
        <v>230</v>
      </c>
      <c r="F27" s="135"/>
    </row>
    <row r="28" spans="1:7" ht="19.95" customHeight="1" thickBot="1" x14ac:dyDescent="0.35">
      <c r="A28" s="35" t="s">
        <v>18</v>
      </c>
      <c r="B28" s="37" t="s">
        <v>178</v>
      </c>
      <c r="C28" s="19">
        <f>ROUND(C24*C27,2)</f>
        <v>0.5</v>
      </c>
      <c r="D28" s="40"/>
      <c r="E28" s="148" t="s">
        <v>48</v>
      </c>
      <c r="F28" s="135"/>
    </row>
    <row r="29" spans="1:7" ht="40.200000000000003" customHeight="1" thickBot="1" x14ac:dyDescent="0.35">
      <c r="A29" s="38" t="s">
        <v>19</v>
      </c>
      <c r="B29" s="100" t="s">
        <v>207</v>
      </c>
      <c r="C29" s="97" t="str">
        <f>IF(C28&lt;1,"1",ROUND(C28,0))</f>
        <v>1</v>
      </c>
      <c r="D29" s="24"/>
      <c r="E29" s="149" t="s">
        <v>94</v>
      </c>
      <c r="F29" s="135"/>
    </row>
    <row r="30" spans="1:7" ht="40.200000000000003" customHeight="1" thickBot="1" x14ac:dyDescent="0.35">
      <c r="E30" s="68"/>
      <c r="F30" s="135"/>
    </row>
    <row r="31" spans="1:7" ht="19.95" customHeight="1" thickBot="1" x14ac:dyDescent="0.35">
      <c r="A31" s="214" t="s">
        <v>17</v>
      </c>
      <c r="B31" s="20" t="s">
        <v>234</v>
      </c>
    </row>
    <row r="32" spans="1:7" ht="19.95" customHeight="1" thickBot="1" x14ac:dyDescent="0.35">
      <c r="A32" s="215"/>
      <c r="B32" s="21" t="s">
        <v>135</v>
      </c>
    </row>
    <row r="33" spans="1:2" ht="19.95" customHeight="1" thickBot="1" x14ac:dyDescent="0.35">
      <c r="A33" s="216"/>
      <c r="B33" s="69" t="s">
        <v>134</v>
      </c>
    </row>
  </sheetData>
  <mergeCells count="4">
    <mergeCell ref="A31:A33"/>
    <mergeCell ref="A8:C8"/>
    <mergeCell ref="B5:C5"/>
    <mergeCell ref="B6:C6"/>
  </mergeCells>
  <printOptions horizontalCentered="1" verticalCentered="1"/>
  <pageMargins left="0.7" right="0.7" top="0.75" bottom="0.75" header="0.3" footer="0.3"/>
  <pageSetup scale="7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pageSetUpPr fitToPage="1"/>
  </sheetPr>
  <dimension ref="A1:F46"/>
  <sheetViews>
    <sheetView topLeftCell="A5" zoomScaleNormal="100" workbookViewId="0">
      <selection activeCell="B2" sqref="B2"/>
    </sheetView>
  </sheetViews>
  <sheetFormatPr defaultColWidth="8.88671875" defaultRowHeight="15.6" x14ac:dyDescent="0.3"/>
  <cols>
    <col min="1" max="1" width="13.5546875" style="59" customWidth="1"/>
    <col min="2" max="2" width="93.88671875" style="59" customWidth="1"/>
    <col min="3" max="3" width="16.5546875" style="59" customWidth="1"/>
    <col min="4" max="4" width="5.44140625" style="59" customWidth="1"/>
    <col min="5" max="5" width="129.33203125" style="49" customWidth="1"/>
    <col min="6" max="6" width="76.33203125" style="49" customWidth="1"/>
    <col min="7" max="16384" width="8.88671875" style="49"/>
  </cols>
  <sheetData>
    <row r="1" spans="1:6" ht="16.2" thickBot="1" x14ac:dyDescent="0.35"/>
    <row r="2" spans="1:6" ht="18.600000000000001" thickBot="1" x14ac:dyDescent="0.35">
      <c r="B2" s="60" t="s">
        <v>308</v>
      </c>
      <c r="E2" s="50" t="s">
        <v>35</v>
      </c>
      <c r="F2" s="184"/>
    </row>
    <row r="3" spans="1:6" ht="37.200000000000003" customHeight="1" x14ac:dyDescent="0.3">
      <c r="B3" s="106" t="s">
        <v>267</v>
      </c>
      <c r="E3" s="152" t="s">
        <v>276</v>
      </c>
    </row>
    <row r="4" spans="1:6" ht="19.95" customHeight="1" thickBot="1" x14ac:dyDescent="0.35">
      <c r="B4" s="61" t="s">
        <v>116</v>
      </c>
      <c r="E4" s="145"/>
    </row>
    <row r="5" spans="1:6" ht="19.95" customHeight="1" thickBot="1" x14ac:dyDescent="0.35">
      <c r="A5" s="1" t="s">
        <v>29</v>
      </c>
      <c r="B5" s="211" t="s">
        <v>295</v>
      </c>
      <c r="C5" s="212"/>
      <c r="D5" s="47"/>
      <c r="E5" s="144" t="s">
        <v>75</v>
      </c>
    </row>
    <row r="6" spans="1:6" ht="40.200000000000003" customHeight="1" thickBot="1" x14ac:dyDescent="0.35">
      <c r="A6" s="1" t="s">
        <v>49</v>
      </c>
      <c r="B6" s="211" t="s">
        <v>299</v>
      </c>
      <c r="C6" s="212"/>
      <c r="D6" s="47"/>
      <c r="E6" s="144" t="s">
        <v>66</v>
      </c>
    </row>
    <row r="7" spans="1:6" ht="19.95" customHeight="1" thickBot="1" x14ac:dyDescent="0.35">
      <c r="A7" s="45"/>
      <c r="B7" s="46" t="s">
        <v>170</v>
      </c>
      <c r="C7" s="86"/>
      <c r="D7" s="156"/>
      <c r="E7" s="145"/>
    </row>
    <row r="8" spans="1:6" ht="54" customHeight="1" thickBot="1" x14ac:dyDescent="0.35">
      <c r="A8" s="211" t="s">
        <v>100</v>
      </c>
      <c r="B8" s="217"/>
      <c r="C8" s="212"/>
      <c r="D8" s="47"/>
      <c r="E8" s="144" t="s">
        <v>117</v>
      </c>
    </row>
    <row r="9" spans="1:6" ht="19.95" customHeight="1" thickBot="1" x14ac:dyDescent="0.35">
      <c r="A9" s="2" t="s">
        <v>16</v>
      </c>
      <c r="B9" s="45" t="s">
        <v>0</v>
      </c>
      <c r="C9" s="86"/>
      <c r="D9" s="47"/>
      <c r="E9" s="145"/>
    </row>
    <row r="10" spans="1:6" ht="24" customHeight="1" x14ac:dyDescent="0.3">
      <c r="A10" s="3" t="s">
        <v>1</v>
      </c>
      <c r="B10" s="107" t="s">
        <v>107</v>
      </c>
      <c r="C10" s="181">
        <v>3</v>
      </c>
      <c r="D10" s="40"/>
      <c r="E10" s="182" t="s">
        <v>271</v>
      </c>
      <c r="F10" s="65"/>
    </row>
    <row r="11" spans="1:6" ht="19.95" customHeight="1" x14ac:dyDescent="0.3">
      <c r="A11" s="4" t="s">
        <v>2</v>
      </c>
      <c r="B11" s="27" t="s">
        <v>108</v>
      </c>
      <c r="C11" s="25">
        <f>365*24</f>
        <v>8760</v>
      </c>
      <c r="D11" s="83"/>
      <c r="E11" s="145" t="s">
        <v>30</v>
      </c>
    </row>
    <row r="12" spans="1:6" ht="19.95" customHeight="1" thickBot="1" x14ac:dyDescent="0.35">
      <c r="A12" s="73" t="s">
        <v>3</v>
      </c>
      <c r="B12" s="108" t="s">
        <v>163</v>
      </c>
      <c r="C12" s="109">
        <f>C10*C11</f>
        <v>26280</v>
      </c>
      <c r="D12" s="83"/>
      <c r="E12" s="145" t="s">
        <v>31</v>
      </c>
    </row>
    <row r="13" spans="1:6" ht="19.95" customHeight="1" thickBot="1" x14ac:dyDescent="0.35">
      <c r="A13" s="85"/>
      <c r="B13" s="46" t="s">
        <v>149</v>
      </c>
      <c r="C13" s="88"/>
      <c r="D13" s="23"/>
      <c r="E13" s="145"/>
    </row>
    <row r="14" spans="1:6" ht="19.95" customHeight="1" x14ac:dyDescent="0.3">
      <c r="A14" s="36" t="s">
        <v>4</v>
      </c>
      <c r="B14" s="192" t="s">
        <v>106</v>
      </c>
      <c r="C14" s="138">
        <v>210</v>
      </c>
      <c r="D14" s="84"/>
      <c r="E14" s="145" t="s">
        <v>229</v>
      </c>
    </row>
    <row r="15" spans="1:6" ht="19.95" customHeight="1" x14ac:dyDescent="0.3">
      <c r="A15" s="4" t="s">
        <v>5</v>
      </c>
      <c r="B15" s="192" t="s">
        <v>105</v>
      </c>
      <c r="C15" s="48">
        <v>1.5</v>
      </c>
      <c r="D15" s="164"/>
      <c r="E15" s="145" t="s">
        <v>229</v>
      </c>
    </row>
    <row r="16" spans="1:6" ht="19.95" customHeight="1" x14ac:dyDescent="0.3">
      <c r="A16" s="4" t="s">
        <v>6</v>
      </c>
      <c r="B16" s="192" t="s">
        <v>103</v>
      </c>
      <c r="C16" s="130">
        <v>5</v>
      </c>
      <c r="D16" s="84"/>
      <c r="E16" s="145" t="s">
        <v>229</v>
      </c>
    </row>
    <row r="17" spans="1:5" ht="19.95" customHeight="1" x14ac:dyDescent="0.3">
      <c r="A17" s="4" t="s">
        <v>7</v>
      </c>
      <c r="B17" s="192" t="s">
        <v>104</v>
      </c>
      <c r="C17" s="130">
        <v>52</v>
      </c>
      <c r="D17" s="84"/>
      <c r="E17" s="145" t="s">
        <v>229</v>
      </c>
    </row>
    <row r="18" spans="1:5" ht="19.95" customHeight="1" x14ac:dyDescent="0.3">
      <c r="A18" s="4" t="s">
        <v>8</v>
      </c>
      <c r="B18" s="27" t="s">
        <v>109</v>
      </c>
      <c r="C18" s="25">
        <f>C14*C15*C16*C17</f>
        <v>81900</v>
      </c>
      <c r="D18" s="83"/>
      <c r="E18" s="144" t="s">
        <v>37</v>
      </c>
    </row>
    <row r="19" spans="1:5" ht="19.95" customHeight="1" x14ac:dyDescent="0.3">
      <c r="A19" s="4" t="s">
        <v>9</v>
      </c>
      <c r="B19" s="27" t="s">
        <v>101</v>
      </c>
      <c r="C19" s="33">
        <f>ROUND(C18/C12,2)</f>
        <v>3.12</v>
      </c>
      <c r="D19" s="40"/>
      <c r="E19" s="146" t="s">
        <v>51</v>
      </c>
    </row>
    <row r="20" spans="1:5" ht="40.200000000000003" customHeight="1" x14ac:dyDescent="0.3">
      <c r="A20" s="4" t="s">
        <v>10</v>
      </c>
      <c r="B20" s="98" t="s">
        <v>191</v>
      </c>
      <c r="C20" s="99">
        <f>IF(C19&lt;1,"1", ROUND(C19,0))</f>
        <v>3</v>
      </c>
      <c r="D20" s="83"/>
      <c r="E20" s="146" t="s">
        <v>118</v>
      </c>
    </row>
    <row r="21" spans="1:5" ht="19.95" customHeight="1" x14ac:dyDescent="0.3">
      <c r="A21" s="4" t="s">
        <v>11</v>
      </c>
      <c r="B21" s="192" t="s">
        <v>27</v>
      </c>
      <c r="C21" s="39">
        <v>6</v>
      </c>
      <c r="D21" s="84"/>
      <c r="E21" s="144" t="s">
        <v>283</v>
      </c>
    </row>
    <row r="22" spans="1:5" ht="40.200000000000003" customHeight="1" thickBot="1" x14ac:dyDescent="0.35">
      <c r="A22" s="73" t="s">
        <v>12</v>
      </c>
      <c r="B22" s="139" t="s">
        <v>192</v>
      </c>
      <c r="C22" s="140">
        <f>ROUND(C20/C21,2)</f>
        <v>0.5</v>
      </c>
      <c r="D22" s="40"/>
      <c r="E22" s="146" t="s">
        <v>119</v>
      </c>
    </row>
    <row r="23" spans="1:5" ht="19.95" customHeight="1" thickBot="1" x14ac:dyDescent="0.35">
      <c r="A23" s="85"/>
      <c r="B23" s="46" t="s">
        <v>150</v>
      </c>
      <c r="C23" s="88"/>
      <c r="D23" s="23"/>
      <c r="E23" s="145"/>
    </row>
    <row r="24" spans="1:5" ht="19.95" customHeight="1" x14ac:dyDescent="0.3">
      <c r="A24" s="36" t="s">
        <v>13</v>
      </c>
      <c r="B24" s="192" t="s">
        <v>110</v>
      </c>
      <c r="C24" s="141">
        <v>210</v>
      </c>
      <c r="D24" s="160"/>
      <c r="E24" s="145" t="s">
        <v>229</v>
      </c>
    </row>
    <row r="25" spans="1:5" ht="19.95" customHeight="1" x14ac:dyDescent="0.3">
      <c r="A25" s="4" t="s">
        <v>14</v>
      </c>
      <c r="B25" s="192" t="s">
        <v>112</v>
      </c>
      <c r="C25" s="118">
        <v>10.5</v>
      </c>
      <c r="D25" s="47"/>
      <c r="E25" s="145" t="s">
        <v>229</v>
      </c>
    </row>
    <row r="26" spans="1:5" ht="19.95" customHeight="1" x14ac:dyDescent="0.3">
      <c r="A26" s="4" t="s">
        <v>15</v>
      </c>
      <c r="B26" s="192" t="s">
        <v>103</v>
      </c>
      <c r="C26" s="29">
        <v>5</v>
      </c>
      <c r="D26" s="160"/>
      <c r="E26" s="145" t="s">
        <v>229</v>
      </c>
    </row>
    <row r="27" spans="1:5" ht="19.95" customHeight="1" x14ac:dyDescent="0.3">
      <c r="A27" s="4" t="s">
        <v>18</v>
      </c>
      <c r="B27" s="192" t="s">
        <v>104</v>
      </c>
      <c r="C27" s="29">
        <v>51</v>
      </c>
      <c r="D27" s="160"/>
      <c r="E27" s="145" t="s">
        <v>229</v>
      </c>
    </row>
    <row r="28" spans="1:5" ht="19.95" customHeight="1" x14ac:dyDescent="0.3">
      <c r="A28" s="4" t="s">
        <v>19</v>
      </c>
      <c r="B28" s="27" t="s">
        <v>111</v>
      </c>
      <c r="C28" s="25">
        <f>C24*C25*C26*C27</f>
        <v>562275</v>
      </c>
      <c r="D28" s="83"/>
      <c r="E28" s="145" t="s">
        <v>37</v>
      </c>
    </row>
    <row r="29" spans="1:5" ht="19.95" customHeight="1" x14ac:dyDescent="0.3">
      <c r="A29" s="4" t="s">
        <v>20</v>
      </c>
      <c r="B29" s="27" t="s">
        <v>102</v>
      </c>
      <c r="C29" s="33">
        <f>ROUND(C28/C12,2)</f>
        <v>21.4</v>
      </c>
      <c r="D29" s="40"/>
      <c r="E29" s="144" t="s">
        <v>52</v>
      </c>
    </row>
    <row r="30" spans="1:5" ht="40.200000000000003" customHeight="1" x14ac:dyDescent="0.3">
      <c r="A30" s="4" t="s">
        <v>21</v>
      </c>
      <c r="B30" s="98" t="s">
        <v>193</v>
      </c>
      <c r="C30" s="99">
        <f>IF(C29&lt;1,"1", ROUND(C29,0))</f>
        <v>21</v>
      </c>
      <c r="D30" s="83"/>
      <c r="E30" s="178" t="s">
        <v>242</v>
      </c>
    </row>
    <row r="31" spans="1:5" ht="43.2" x14ac:dyDescent="0.3">
      <c r="A31" s="4" t="s">
        <v>23</v>
      </c>
      <c r="B31" s="192" t="s">
        <v>98</v>
      </c>
      <c r="C31" s="130">
        <v>1</v>
      </c>
      <c r="D31" s="84"/>
      <c r="E31" s="144" t="s">
        <v>288</v>
      </c>
    </row>
    <row r="32" spans="1:5" ht="43.8" thickBot="1" x14ac:dyDescent="0.35">
      <c r="A32" s="5" t="s">
        <v>24</v>
      </c>
      <c r="B32" s="131" t="s">
        <v>194</v>
      </c>
      <c r="C32" s="132">
        <f>ROUND(C30/C31,2)</f>
        <v>21</v>
      </c>
      <c r="D32" s="40"/>
      <c r="E32" s="146" t="s">
        <v>120</v>
      </c>
    </row>
    <row r="33" spans="1:5" ht="40.200000000000003" customHeight="1" thickBot="1" x14ac:dyDescent="0.35">
      <c r="A33" s="58"/>
      <c r="E33" s="144"/>
    </row>
    <row r="34" spans="1:5" ht="40.200000000000003" customHeight="1" thickBot="1" x14ac:dyDescent="0.35">
      <c r="A34" s="85"/>
      <c r="B34" s="46" t="s">
        <v>202</v>
      </c>
      <c r="C34" s="88"/>
      <c r="D34" s="23"/>
      <c r="E34" s="147" t="s">
        <v>59</v>
      </c>
    </row>
    <row r="35" spans="1:5" ht="19.95" customHeight="1" x14ac:dyDescent="0.3">
      <c r="A35" s="3" t="s">
        <v>15</v>
      </c>
      <c r="B35" s="192" t="s">
        <v>38</v>
      </c>
      <c r="C35" s="28">
        <v>3</v>
      </c>
      <c r="D35" s="84"/>
      <c r="E35" s="144" t="s">
        <v>230</v>
      </c>
    </row>
    <row r="36" spans="1:5" ht="19.95" customHeight="1" x14ac:dyDescent="0.3">
      <c r="A36" s="4" t="s">
        <v>18</v>
      </c>
      <c r="B36" s="133" t="s">
        <v>179</v>
      </c>
      <c r="C36" s="33">
        <f>ROUND(C22*C35,2)</f>
        <v>1.5</v>
      </c>
      <c r="D36" s="40"/>
      <c r="E36" s="148" t="s">
        <v>48</v>
      </c>
    </row>
    <row r="37" spans="1:5" ht="40.200000000000003" customHeight="1" thickBot="1" x14ac:dyDescent="0.35">
      <c r="A37" s="5" t="s">
        <v>19</v>
      </c>
      <c r="B37" s="131" t="s">
        <v>39</v>
      </c>
      <c r="C37" s="134">
        <f>IF(C36&lt;1,"1",ROUND(C36,0))</f>
        <v>2</v>
      </c>
      <c r="D37" s="24"/>
      <c r="E37" s="146" t="s">
        <v>54</v>
      </c>
    </row>
    <row r="38" spans="1:5" ht="40.200000000000003" customHeight="1" thickBot="1" x14ac:dyDescent="0.35">
      <c r="C38" s="58"/>
      <c r="D38" s="58"/>
      <c r="E38" s="145"/>
    </row>
    <row r="39" spans="1:5" ht="40.200000000000003" customHeight="1" thickBot="1" x14ac:dyDescent="0.35">
      <c r="A39" s="85"/>
      <c r="B39" s="46" t="s">
        <v>201</v>
      </c>
      <c r="C39" s="88"/>
      <c r="D39" s="23"/>
      <c r="E39" s="147" t="s">
        <v>59</v>
      </c>
    </row>
    <row r="40" spans="1:5" ht="19.95" customHeight="1" x14ac:dyDescent="0.3">
      <c r="A40" s="3" t="s">
        <v>15</v>
      </c>
      <c r="B40" s="192" t="s">
        <v>259</v>
      </c>
      <c r="C40" s="28">
        <v>1</v>
      </c>
      <c r="D40" s="84"/>
      <c r="E40" s="144" t="s">
        <v>230</v>
      </c>
    </row>
    <row r="41" spans="1:5" ht="19.95" customHeight="1" x14ac:dyDescent="0.3">
      <c r="A41" s="4" t="s">
        <v>18</v>
      </c>
      <c r="B41" s="133" t="s">
        <v>180</v>
      </c>
      <c r="C41" s="33">
        <f>ROUND(C32*C40,2)</f>
        <v>21</v>
      </c>
      <c r="D41" s="40"/>
      <c r="E41" s="148" t="s">
        <v>48</v>
      </c>
    </row>
    <row r="42" spans="1:5" ht="40.200000000000003" customHeight="1" thickBot="1" x14ac:dyDescent="0.35">
      <c r="A42" s="5" t="s">
        <v>19</v>
      </c>
      <c r="B42" s="131" t="s">
        <v>85</v>
      </c>
      <c r="C42" s="134">
        <f>IF(C41&lt;1,"1",ROUND(C41,0))</f>
        <v>21</v>
      </c>
      <c r="D42" s="24"/>
      <c r="E42" s="149" t="s">
        <v>95</v>
      </c>
    </row>
    <row r="43" spans="1:5" ht="40.200000000000003" customHeight="1" thickBot="1" x14ac:dyDescent="0.35">
      <c r="A43" s="47"/>
      <c r="B43" s="23"/>
      <c r="C43" s="24"/>
      <c r="D43" s="24"/>
    </row>
    <row r="44" spans="1:5" ht="16.2" thickBot="1" x14ac:dyDescent="0.35">
      <c r="A44" s="214" t="s">
        <v>17</v>
      </c>
      <c r="B44" s="20" t="s">
        <v>234</v>
      </c>
    </row>
    <row r="45" spans="1:5" ht="16.2" thickBot="1" x14ac:dyDescent="0.35">
      <c r="A45" s="215"/>
      <c r="B45" s="21" t="s">
        <v>135</v>
      </c>
    </row>
    <row r="46" spans="1:5" ht="40.200000000000003" customHeight="1" thickBot="1" x14ac:dyDescent="0.35">
      <c r="A46" s="216"/>
      <c r="B46" s="69" t="s">
        <v>134</v>
      </c>
    </row>
  </sheetData>
  <mergeCells count="4">
    <mergeCell ref="B5:C5"/>
    <mergeCell ref="B6:C6"/>
    <mergeCell ref="A44:A46"/>
    <mergeCell ref="A8:C8"/>
  </mergeCells>
  <printOptions horizontalCentered="1" verticalCentered="1"/>
  <pageMargins left="0.7" right="0.7" top="0.75" bottom="0.75" header="0.3" footer="0.3"/>
  <pageSetup scale="58" orientation="portrait" r:id="rId1"/>
  <headerFooter>
    <oddHeader xml:space="preserve">&amp;C&amp;"Times New Roman,Bold"&amp;14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F31"/>
  <sheetViews>
    <sheetView zoomScaleNormal="100" workbookViewId="0">
      <selection activeCell="B2" sqref="B2"/>
    </sheetView>
  </sheetViews>
  <sheetFormatPr defaultColWidth="8.88671875" defaultRowHeight="15.6" x14ac:dyDescent="0.3"/>
  <cols>
    <col min="1" max="1" width="13.5546875" style="59" customWidth="1"/>
    <col min="2" max="2" width="93.88671875" style="59" customWidth="1"/>
    <col min="3" max="3" width="16.5546875" style="59" customWidth="1"/>
    <col min="4" max="4" width="5.44140625" style="59" customWidth="1"/>
    <col min="5" max="5" width="129.33203125" style="49" customWidth="1"/>
    <col min="6" max="6" width="74.109375" style="49" bestFit="1" customWidth="1"/>
    <col min="7" max="16384" width="8.88671875" style="49"/>
  </cols>
  <sheetData>
    <row r="1" spans="1:6" ht="16.2" thickBot="1" x14ac:dyDescent="0.35"/>
    <row r="2" spans="1:6" ht="18.600000000000001" thickBot="1" x14ac:dyDescent="0.35">
      <c r="B2" s="60" t="s">
        <v>309</v>
      </c>
      <c r="E2" s="50" t="s">
        <v>35</v>
      </c>
      <c r="F2" s="184"/>
    </row>
    <row r="3" spans="1:6" ht="37.200000000000003" customHeight="1" x14ac:dyDescent="0.3">
      <c r="B3" s="106" t="s">
        <v>266</v>
      </c>
      <c r="E3" s="144" t="s">
        <v>275</v>
      </c>
    </row>
    <row r="4" spans="1:6" ht="19.95" customHeight="1" thickBot="1" x14ac:dyDescent="0.35">
      <c r="B4" s="61" t="s">
        <v>69</v>
      </c>
      <c r="E4" s="145"/>
    </row>
    <row r="5" spans="1:6" ht="19.95" customHeight="1" thickBot="1" x14ac:dyDescent="0.35">
      <c r="A5" s="1" t="s">
        <v>29</v>
      </c>
      <c r="B5" s="211" t="s">
        <v>295</v>
      </c>
      <c r="C5" s="212"/>
      <c r="D5" s="47"/>
      <c r="E5" s="144" t="s">
        <v>74</v>
      </c>
    </row>
    <row r="6" spans="1:6" ht="40.200000000000003" customHeight="1" thickBot="1" x14ac:dyDescent="0.35">
      <c r="A6" s="1" t="s">
        <v>49</v>
      </c>
      <c r="B6" s="211" t="s">
        <v>300</v>
      </c>
      <c r="C6" s="212"/>
      <c r="D6" s="47"/>
      <c r="E6" s="144" t="s">
        <v>66</v>
      </c>
    </row>
    <row r="7" spans="1:6" ht="19.95" customHeight="1" thickBot="1" x14ac:dyDescent="0.35">
      <c r="A7" s="45"/>
      <c r="B7" s="46" t="s">
        <v>170</v>
      </c>
      <c r="C7" s="86"/>
      <c r="D7" s="156"/>
      <c r="E7" s="145"/>
    </row>
    <row r="8" spans="1:6" ht="90.6" customHeight="1" thickBot="1" x14ac:dyDescent="0.35">
      <c r="A8" s="211" t="s">
        <v>99</v>
      </c>
      <c r="B8" s="217"/>
      <c r="C8" s="212"/>
      <c r="D8" s="47"/>
      <c r="E8" s="144" t="s">
        <v>260</v>
      </c>
      <c r="F8" s="52"/>
    </row>
    <row r="9" spans="1:6" ht="19.95" customHeight="1" thickBot="1" x14ac:dyDescent="0.35">
      <c r="A9" s="2" t="s">
        <v>16</v>
      </c>
      <c r="B9" s="45" t="s">
        <v>0</v>
      </c>
      <c r="C9" s="88"/>
      <c r="D9" s="165"/>
      <c r="E9" s="153"/>
    </row>
    <row r="10" spans="1:6" ht="24.75" customHeight="1" x14ac:dyDescent="0.3">
      <c r="A10" s="3" t="s">
        <v>1</v>
      </c>
      <c r="B10" s="107" t="s">
        <v>107</v>
      </c>
      <c r="C10" s="181">
        <v>3</v>
      </c>
      <c r="D10" s="40"/>
      <c r="E10" s="182" t="s">
        <v>271</v>
      </c>
      <c r="F10" s="65"/>
    </row>
    <row r="11" spans="1:6" ht="19.95" customHeight="1" x14ac:dyDescent="0.3">
      <c r="A11" s="4" t="s">
        <v>2</v>
      </c>
      <c r="B11" s="27" t="s">
        <v>108</v>
      </c>
      <c r="C11" s="25">
        <f>365*24</f>
        <v>8760</v>
      </c>
      <c r="D11" s="83"/>
      <c r="E11" s="145" t="s">
        <v>30</v>
      </c>
    </row>
    <row r="12" spans="1:6" ht="19.95" customHeight="1" thickBot="1" x14ac:dyDescent="0.35">
      <c r="A12" s="73" t="s">
        <v>3</v>
      </c>
      <c r="B12" s="108" t="s">
        <v>163</v>
      </c>
      <c r="C12" s="109">
        <f>C10*C11</f>
        <v>26280</v>
      </c>
      <c r="D12" s="83"/>
      <c r="E12" s="145" t="s">
        <v>31</v>
      </c>
    </row>
    <row r="13" spans="1:6" ht="19.95" customHeight="1" thickBot="1" x14ac:dyDescent="0.35">
      <c r="A13" s="85"/>
      <c r="B13" s="46" t="s">
        <v>77</v>
      </c>
      <c r="C13" s="88"/>
      <c r="D13" s="23"/>
      <c r="E13" s="145"/>
    </row>
    <row r="14" spans="1:6" ht="19.95" customHeight="1" x14ac:dyDescent="0.3">
      <c r="A14" s="142" t="s">
        <v>4</v>
      </c>
      <c r="B14" s="192" t="s">
        <v>256</v>
      </c>
      <c r="C14" s="143">
        <v>450</v>
      </c>
      <c r="D14" s="47"/>
      <c r="E14" s="145" t="s">
        <v>229</v>
      </c>
      <c r="F14" s="68"/>
    </row>
    <row r="15" spans="1:6" ht="19.95" customHeight="1" x14ac:dyDescent="0.3">
      <c r="A15" s="121" t="s">
        <v>5</v>
      </c>
      <c r="B15" s="192" t="s">
        <v>112</v>
      </c>
      <c r="C15" s="129">
        <v>10</v>
      </c>
      <c r="D15" s="166"/>
      <c r="E15" s="145" t="s">
        <v>229</v>
      </c>
    </row>
    <row r="16" spans="1:6" ht="19.95" customHeight="1" x14ac:dyDescent="0.3">
      <c r="A16" s="121" t="s">
        <v>6</v>
      </c>
      <c r="B16" s="192" t="s">
        <v>151</v>
      </c>
      <c r="C16" s="29">
        <v>5</v>
      </c>
      <c r="D16" s="160"/>
      <c r="E16" s="145" t="s">
        <v>229</v>
      </c>
    </row>
    <row r="17" spans="1:6" ht="19.95" customHeight="1" x14ac:dyDescent="0.3">
      <c r="A17" s="121" t="s">
        <v>7</v>
      </c>
      <c r="B17" s="192" t="s">
        <v>152</v>
      </c>
      <c r="C17" s="29">
        <v>36</v>
      </c>
      <c r="D17" s="160"/>
      <c r="E17" s="145" t="s">
        <v>229</v>
      </c>
    </row>
    <row r="18" spans="1:6" ht="19.95" customHeight="1" x14ac:dyDescent="0.3">
      <c r="A18" s="121" t="s">
        <v>8</v>
      </c>
      <c r="B18" s="7" t="s">
        <v>153</v>
      </c>
      <c r="C18" s="25">
        <f>C14*C15*C16*C17</f>
        <v>810000</v>
      </c>
      <c r="D18" s="83"/>
      <c r="E18" s="144" t="s">
        <v>53</v>
      </c>
    </row>
    <row r="19" spans="1:6" ht="19.95" customHeight="1" x14ac:dyDescent="0.3">
      <c r="A19" s="4" t="s">
        <v>9</v>
      </c>
      <c r="B19" s="27" t="s">
        <v>102</v>
      </c>
      <c r="C19" s="33">
        <f>ROUND(C18/C12,2)</f>
        <v>30.82</v>
      </c>
      <c r="D19" s="40"/>
      <c r="E19" s="144" t="s">
        <v>46</v>
      </c>
    </row>
    <row r="20" spans="1:6" ht="40.200000000000003" customHeight="1" x14ac:dyDescent="0.3">
      <c r="A20" s="4" t="s">
        <v>10</v>
      </c>
      <c r="B20" s="98" t="s">
        <v>195</v>
      </c>
      <c r="C20" s="99">
        <f>IF(C19&lt;1,"1", ROUND(C19,0))</f>
        <v>31</v>
      </c>
      <c r="D20" s="83"/>
      <c r="E20" s="144" t="s">
        <v>90</v>
      </c>
    </row>
    <row r="21" spans="1:6" ht="43.8" thickBot="1" x14ac:dyDescent="0.35">
      <c r="A21" s="73" t="s">
        <v>11</v>
      </c>
      <c r="B21" s="192" t="s">
        <v>98</v>
      </c>
      <c r="C21" s="39">
        <v>1</v>
      </c>
      <c r="D21" s="84"/>
      <c r="E21" s="144" t="s">
        <v>287</v>
      </c>
      <c r="F21" s="65"/>
    </row>
    <row r="22" spans="1:6" ht="29.4" thickBot="1" x14ac:dyDescent="0.35">
      <c r="A22" s="38" t="s">
        <v>12</v>
      </c>
      <c r="B22" s="100" t="s">
        <v>196</v>
      </c>
      <c r="C22" s="95">
        <f>ROUND(C20/C21,2)</f>
        <v>31</v>
      </c>
      <c r="D22" s="40"/>
      <c r="E22" s="146" t="s">
        <v>121</v>
      </c>
    </row>
    <row r="23" spans="1:6" ht="40.200000000000003" customHeight="1" thickBot="1" x14ac:dyDescent="0.35">
      <c r="A23" s="47"/>
      <c r="B23" s="23"/>
      <c r="C23" s="83"/>
      <c r="D23" s="83"/>
      <c r="E23" s="145"/>
    </row>
    <row r="24" spans="1:6" ht="40.200000000000003" customHeight="1" thickBot="1" x14ac:dyDescent="0.35">
      <c r="A24" s="85"/>
      <c r="B24" s="46" t="s">
        <v>76</v>
      </c>
      <c r="C24" s="88"/>
      <c r="D24" s="23"/>
      <c r="E24" s="147" t="s">
        <v>59</v>
      </c>
    </row>
    <row r="25" spans="1:6" ht="19.95" customHeight="1" x14ac:dyDescent="0.3">
      <c r="A25" s="36" t="s">
        <v>13</v>
      </c>
      <c r="B25" s="192" t="s">
        <v>209</v>
      </c>
      <c r="C25" s="28">
        <v>1</v>
      </c>
      <c r="D25" s="84"/>
      <c r="E25" s="144" t="s">
        <v>230</v>
      </c>
    </row>
    <row r="26" spans="1:6" ht="19.95" customHeight="1" thickBot="1" x14ac:dyDescent="0.35">
      <c r="A26" s="35" t="s">
        <v>14</v>
      </c>
      <c r="B26" s="125" t="s">
        <v>181</v>
      </c>
      <c r="C26" s="126">
        <f>C22*C25</f>
        <v>31</v>
      </c>
      <c r="D26" s="124"/>
      <c r="E26" s="148" t="s">
        <v>48</v>
      </c>
    </row>
    <row r="27" spans="1:6" ht="40.200000000000003" customHeight="1" thickBot="1" x14ac:dyDescent="0.35">
      <c r="A27" s="38" t="s">
        <v>15</v>
      </c>
      <c r="B27" s="96" t="s">
        <v>86</v>
      </c>
      <c r="C27" s="97">
        <f>IF(C26&lt;1,"1",ROUND(C26,0))</f>
        <v>31</v>
      </c>
      <c r="D27" s="24"/>
      <c r="E27" s="149" t="s">
        <v>96</v>
      </c>
    </row>
    <row r="28" spans="1:6" ht="40.200000000000003" customHeight="1" thickBot="1" x14ac:dyDescent="0.35"/>
    <row r="29" spans="1:6" ht="19.95" customHeight="1" thickBot="1" x14ac:dyDescent="0.35">
      <c r="A29" s="214" t="s">
        <v>17</v>
      </c>
      <c r="B29" s="20" t="s">
        <v>234</v>
      </c>
    </row>
    <row r="30" spans="1:6" ht="19.95" customHeight="1" thickBot="1" x14ac:dyDescent="0.35">
      <c r="A30" s="215"/>
      <c r="B30" s="21" t="s">
        <v>135</v>
      </c>
    </row>
    <row r="31" spans="1:6" ht="40.200000000000003" customHeight="1" thickBot="1" x14ac:dyDescent="0.35">
      <c r="A31" s="216"/>
      <c r="B31" s="69" t="s">
        <v>134</v>
      </c>
    </row>
  </sheetData>
  <mergeCells count="4">
    <mergeCell ref="A29:A31"/>
    <mergeCell ref="A8:C8"/>
    <mergeCell ref="B5:C5"/>
    <mergeCell ref="B6:C6"/>
  </mergeCells>
  <printOptions horizontalCentered="1" verticalCentered="1"/>
  <pageMargins left="1.25" right="1.25" top="1" bottom="1" header="0.25" footer="0.25"/>
  <pageSetup scale="2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539CB-078A-415E-8831-C61F501DD6FC}">
  <sheetPr>
    <tabColor theme="0" tint="-0.14999847407452621"/>
    <pageSetUpPr fitToPage="1"/>
  </sheetPr>
  <dimension ref="A1:T36"/>
  <sheetViews>
    <sheetView zoomScaleNormal="100" workbookViewId="0">
      <selection activeCell="B2" sqref="B2"/>
    </sheetView>
  </sheetViews>
  <sheetFormatPr defaultColWidth="8.88671875" defaultRowHeight="15.6" x14ac:dyDescent="0.3"/>
  <cols>
    <col min="1" max="1" width="13.5546875" style="59" customWidth="1"/>
    <col min="2" max="2" width="93.88671875" style="59" customWidth="1"/>
    <col min="3" max="3" width="16.5546875" style="59" customWidth="1"/>
    <col min="4" max="4" width="5.44140625" style="59" customWidth="1"/>
    <col min="5" max="5" width="133.88671875" style="49" customWidth="1"/>
    <col min="6" max="6" width="113.44140625" style="51" customWidth="1"/>
    <col min="7" max="16384" width="8.88671875" style="49"/>
  </cols>
  <sheetData>
    <row r="1" spans="1:6" ht="16.2" thickBot="1" x14ac:dyDescent="0.35"/>
    <row r="2" spans="1:6" ht="18.600000000000001" thickBot="1" x14ac:dyDescent="0.35">
      <c r="B2" s="62" t="s">
        <v>310</v>
      </c>
      <c r="E2" s="50" t="s">
        <v>35</v>
      </c>
      <c r="F2" s="184"/>
    </row>
    <row r="3" spans="1:6" ht="45.6" customHeight="1" x14ac:dyDescent="0.3">
      <c r="B3" s="63" t="s">
        <v>265</v>
      </c>
      <c r="E3" s="144" t="s">
        <v>272</v>
      </c>
    </row>
    <row r="4" spans="1:6" ht="19.95" customHeight="1" thickBot="1" x14ac:dyDescent="0.35">
      <c r="B4" s="64" t="s">
        <v>62</v>
      </c>
      <c r="E4" s="145"/>
    </row>
    <row r="5" spans="1:6" ht="19.95" customHeight="1" thickBot="1" x14ac:dyDescent="0.35">
      <c r="A5" s="1" t="s">
        <v>29</v>
      </c>
      <c r="B5" s="211" t="s">
        <v>295</v>
      </c>
      <c r="C5" s="212"/>
      <c r="D5" s="47"/>
      <c r="E5" s="144" t="s">
        <v>75</v>
      </c>
      <c r="F5" s="49"/>
    </row>
    <row r="6" spans="1:6" ht="40.200000000000003" customHeight="1" thickBot="1" x14ac:dyDescent="0.35">
      <c r="A6" s="1" t="s">
        <v>49</v>
      </c>
      <c r="B6" s="211" t="s">
        <v>301</v>
      </c>
      <c r="C6" s="212"/>
      <c r="D6" s="47"/>
      <c r="E6" s="144" t="s">
        <v>66</v>
      </c>
    </row>
    <row r="7" spans="1:6" ht="19.95" customHeight="1" thickBot="1" x14ac:dyDescent="0.35">
      <c r="A7" s="45"/>
      <c r="B7" s="46" t="s">
        <v>170</v>
      </c>
      <c r="C7" s="86"/>
      <c r="D7" s="156"/>
      <c r="E7" s="145"/>
    </row>
    <row r="8" spans="1:6" ht="77.25" customHeight="1" thickBot="1" x14ac:dyDescent="0.35">
      <c r="A8" s="211" t="s">
        <v>220</v>
      </c>
      <c r="B8" s="217"/>
      <c r="C8" s="212"/>
      <c r="D8" s="47"/>
      <c r="E8" s="144" t="s">
        <v>249</v>
      </c>
    </row>
    <row r="9" spans="1:6" ht="19.95" customHeight="1" thickBot="1" x14ac:dyDescent="0.35">
      <c r="A9" s="2" t="s">
        <v>16</v>
      </c>
      <c r="B9" s="45" t="s">
        <v>0</v>
      </c>
      <c r="C9" s="86"/>
      <c r="D9" s="47"/>
      <c r="E9" s="145"/>
    </row>
    <row r="10" spans="1:6" ht="26.25" customHeight="1" x14ac:dyDescent="0.3">
      <c r="A10" s="3" t="s">
        <v>1</v>
      </c>
      <c r="B10" s="107" t="s">
        <v>107</v>
      </c>
      <c r="C10" s="181">
        <v>3</v>
      </c>
      <c r="D10" s="40"/>
      <c r="E10" s="182" t="s">
        <v>271</v>
      </c>
      <c r="F10" s="65"/>
    </row>
    <row r="11" spans="1:6" ht="19.95" customHeight="1" x14ac:dyDescent="0.3">
      <c r="A11" s="4" t="s">
        <v>2</v>
      </c>
      <c r="B11" s="27" t="s">
        <v>108</v>
      </c>
      <c r="C11" s="25">
        <f>365*24</f>
        <v>8760</v>
      </c>
      <c r="D11" s="83"/>
      <c r="E11" s="145" t="s">
        <v>30</v>
      </c>
    </row>
    <row r="12" spans="1:6" ht="19.95" customHeight="1" thickBot="1" x14ac:dyDescent="0.35">
      <c r="A12" s="73" t="s">
        <v>3</v>
      </c>
      <c r="B12" s="108" t="s">
        <v>163</v>
      </c>
      <c r="C12" s="109">
        <f>C10*C11</f>
        <v>26280</v>
      </c>
      <c r="D12" s="83"/>
      <c r="E12" s="145" t="s">
        <v>31</v>
      </c>
    </row>
    <row r="13" spans="1:6" ht="19.95" customHeight="1" thickBot="1" x14ac:dyDescent="0.35">
      <c r="A13" s="85"/>
      <c r="B13" s="46" t="s">
        <v>67</v>
      </c>
      <c r="C13" s="88"/>
      <c r="D13" s="23"/>
      <c r="E13" s="145"/>
    </row>
    <row r="14" spans="1:6" ht="28.8" x14ac:dyDescent="0.3">
      <c r="A14" s="36" t="s">
        <v>4</v>
      </c>
      <c r="B14" s="193" t="s">
        <v>248</v>
      </c>
      <c r="C14" s="177">
        <v>2</v>
      </c>
      <c r="D14" s="158"/>
      <c r="E14" s="144" t="s">
        <v>214</v>
      </c>
    </row>
    <row r="15" spans="1:6" ht="19.95" customHeight="1" x14ac:dyDescent="0.3">
      <c r="A15" s="4" t="s">
        <v>5</v>
      </c>
      <c r="B15" s="193" t="s">
        <v>280</v>
      </c>
      <c r="C15" s="177">
        <v>1.5</v>
      </c>
      <c r="D15" s="158"/>
      <c r="E15" s="145" t="s">
        <v>229</v>
      </c>
    </row>
    <row r="16" spans="1:6" ht="28.8" x14ac:dyDescent="0.3">
      <c r="A16" s="4" t="s">
        <v>6</v>
      </c>
      <c r="B16" s="7" t="s">
        <v>215</v>
      </c>
      <c r="C16" s="8">
        <f>C15/C14</f>
        <v>0.75</v>
      </c>
      <c r="D16" s="159"/>
      <c r="E16" s="144" t="s">
        <v>227</v>
      </c>
    </row>
    <row r="17" spans="1:20" ht="19.95" customHeight="1" x14ac:dyDescent="0.3">
      <c r="A17" s="4" t="s">
        <v>7</v>
      </c>
      <c r="B17" s="193" t="s">
        <v>222</v>
      </c>
      <c r="C17" s="10">
        <v>300</v>
      </c>
      <c r="D17" s="160"/>
      <c r="E17" s="145" t="s">
        <v>257</v>
      </c>
    </row>
    <row r="18" spans="1:20" ht="19.95" customHeight="1" x14ac:dyDescent="0.3">
      <c r="A18" s="4" t="s">
        <v>8</v>
      </c>
      <c r="B18" s="193" t="s">
        <v>221</v>
      </c>
      <c r="C18" s="11">
        <v>5</v>
      </c>
      <c r="D18" s="160"/>
      <c r="E18" s="145" t="s">
        <v>229</v>
      </c>
    </row>
    <row r="19" spans="1:20" ht="19.95" customHeight="1" x14ac:dyDescent="0.3">
      <c r="A19" s="4" t="s">
        <v>9</v>
      </c>
      <c r="B19" s="7" t="s">
        <v>140</v>
      </c>
      <c r="C19" s="12">
        <f>C17+C18</f>
        <v>305</v>
      </c>
      <c r="D19" s="161"/>
      <c r="E19" s="178" t="s">
        <v>228</v>
      </c>
      <c r="F19" s="52"/>
      <c r="G19" s="52"/>
      <c r="H19" s="52"/>
    </row>
    <row r="20" spans="1:20" ht="19.95" customHeight="1" x14ac:dyDescent="0.3">
      <c r="A20" s="4" t="s">
        <v>10</v>
      </c>
      <c r="B20" s="193" t="s">
        <v>226</v>
      </c>
      <c r="C20" s="17">
        <v>1</v>
      </c>
      <c r="D20" s="160"/>
      <c r="E20" s="145" t="s">
        <v>229</v>
      </c>
      <c r="F20" s="68"/>
    </row>
    <row r="21" spans="1:20" ht="19.95" customHeight="1" x14ac:dyDescent="0.3">
      <c r="A21" s="4" t="s">
        <v>11</v>
      </c>
      <c r="B21" s="193" t="s">
        <v>142</v>
      </c>
      <c r="C21" s="17">
        <v>5</v>
      </c>
      <c r="D21" s="160"/>
      <c r="E21" s="145" t="s">
        <v>229</v>
      </c>
    </row>
    <row r="22" spans="1:20" ht="19.95" customHeight="1" x14ac:dyDescent="0.3">
      <c r="A22" s="4" t="s">
        <v>12</v>
      </c>
      <c r="B22" s="193" t="s">
        <v>143</v>
      </c>
      <c r="C22" s="17">
        <v>36</v>
      </c>
      <c r="D22" s="160"/>
      <c r="E22" s="145" t="s">
        <v>229</v>
      </c>
    </row>
    <row r="23" spans="1:20" ht="28.8" x14ac:dyDescent="0.3">
      <c r="A23" s="4" t="s">
        <v>13</v>
      </c>
      <c r="B23" s="14" t="s">
        <v>144</v>
      </c>
      <c r="C23" s="15">
        <f>C16*C19*C20*C21*C22</f>
        <v>41175</v>
      </c>
      <c r="D23" s="83"/>
      <c r="E23" s="144" t="s">
        <v>225</v>
      </c>
    </row>
    <row r="24" spans="1:20" x14ac:dyDescent="0.3">
      <c r="A24" s="4" t="s">
        <v>14</v>
      </c>
      <c r="B24" s="7" t="s">
        <v>176</v>
      </c>
      <c r="C24" s="41">
        <f>ROUND(C23/C12,2)</f>
        <v>1.57</v>
      </c>
      <c r="D24" s="40"/>
      <c r="E24" s="146" t="s">
        <v>216</v>
      </c>
      <c r="F24" s="54"/>
      <c r="G24" s="218"/>
      <c r="H24" s="219"/>
      <c r="I24" s="219"/>
      <c r="J24" s="219"/>
      <c r="K24" s="219"/>
      <c r="L24" s="219"/>
      <c r="M24" s="219"/>
      <c r="N24" s="219"/>
      <c r="O24" s="219"/>
      <c r="P24" s="219"/>
      <c r="Q24" s="219"/>
      <c r="R24" s="219"/>
      <c r="S24" s="219"/>
      <c r="T24" s="219"/>
    </row>
    <row r="25" spans="1:20" ht="40.200000000000003" customHeight="1" x14ac:dyDescent="0.3">
      <c r="A25" s="4" t="s">
        <v>15</v>
      </c>
      <c r="B25" s="92" t="s">
        <v>189</v>
      </c>
      <c r="C25" s="93">
        <f>IF(C24&lt;1,"1", ROUND(C24,0))</f>
        <v>2</v>
      </c>
      <c r="D25" s="83"/>
      <c r="E25" s="146" t="s">
        <v>217</v>
      </c>
      <c r="F25" s="54"/>
      <c r="G25" s="55"/>
      <c r="H25" s="56"/>
      <c r="I25" s="56"/>
      <c r="J25" s="56"/>
      <c r="K25" s="56"/>
      <c r="L25" s="56"/>
      <c r="M25" s="56"/>
      <c r="N25" s="56"/>
      <c r="O25" s="56"/>
      <c r="P25" s="56"/>
      <c r="Q25" s="56"/>
      <c r="R25" s="56"/>
      <c r="S25" s="56"/>
      <c r="T25" s="56"/>
    </row>
    <row r="26" spans="1:20" ht="29.4" thickBot="1" x14ac:dyDescent="0.35">
      <c r="A26" s="4" t="s">
        <v>18</v>
      </c>
      <c r="B26" s="192" t="s">
        <v>223</v>
      </c>
      <c r="C26" s="16">
        <v>10</v>
      </c>
      <c r="D26" s="84"/>
      <c r="E26" s="186" t="s">
        <v>286</v>
      </c>
      <c r="F26" s="52"/>
      <c r="G26" s="52"/>
      <c r="H26" s="52"/>
    </row>
    <row r="27" spans="1:20" ht="40.200000000000003" customHeight="1" thickBot="1" x14ac:dyDescent="0.35">
      <c r="A27" s="5" t="s">
        <v>19</v>
      </c>
      <c r="B27" s="94" t="s">
        <v>175</v>
      </c>
      <c r="C27" s="95">
        <f>ROUND(C25/C26,2)</f>
        <v>0.2</v>
      </c>
      <c r="D27" s="40"/>
      <c r="E27" s="146" t="s">
        <v>218</v>
      </c>
    </row>
    <row r="28" spans="1:20" ht="40.200000000000003" customHeight="1" thickBot="1" x14ac:dyDescent="0.35">
      <c r="A28" s="213"/>
      <c r="B28" s="213"/>
      <c r="C28" s="213"/>
      <c r="D28" s="47"/>
      <c r="E28" s="150"/>
    </row>
    <row r="29" spans="1:20" ht="40.200000000000003" customHeight="1" thickBot="1" x14ac:dyDescent="0.35">
      <c r="A29" s="85"/>
      <c r="B29" s="46" t="s">
        <v>76</v>
      </c>
      <c r="C29" s="88"/>
      <c r="D29" s="23"/>
      <c r="E29" s="147" t="s">
        <v>59</v>
      </c>
    </row>
    <row r="30" spans="1:20" ht="19.95" customHeight="1" x14ac:dyDescent="0.3">
      <c r="A30" s="3" t="s">
        <v>20</v>
      </c>
      <c r="B30" s="196" t="s">
        <v>219</v>
      </c>
      <c r="C30" s="17">
        <v>8</v>
      </c>
      <c r="D30" s="84"/>
      <c r="E30" s="144" t="s">
        <v>232</v>
      </c>
    </row>
    <row r="31" spans="1:20" ht="19.95" customHeight="1" thickBot="1" x14ac:dyDescent="0.35">
      <c r="A31" s="4" t="s">
        <v>21</v>
      </c>
      <c r="B31" s="18" t="s">
        <v>213</v>
      </c>
      <c r="C31" s="19">
        <f>ROUND(C27*C30,2)</f>
        <v>1.6</v>
      </c>
      <c r="D31" s="40"/>
      <c r="E31" s="148" t="s">
        <v>60</v>
      </c>
      <c r="F31" s="54"/>
    </row>
    <row r="32" spans="1:20" ht="40.200000000000003" customHeight="1" thickBot="1" x14ac:dyDescent="0.35">
      <c r="A32" s="5" t="s">
        <v>23</v>
      </c>
      <c r="B32" s="96" t="s">
        <v>224</v>
      </c>
      <c r="C32" s="97">
        <f>IF(C31&lt;1,"1", ROUND(C31,0))</f>
        <v>2</v>
      </c>
      <c r="D32" s="24"/>
      <c r="E32" s="180" t="s">
        <v>261</v>
      </c>
      <c r="F32" s="65"/>
    </row>
    <row r="33" spans="1:6" ht="40.200000000000003" customHeight="1" thickBot="1" x14ac:dyDescent="0.35">
      <c r="A33" s="47"/>
      <c r="B33" s="23"/>
      <c r="C33" s="24"/>
      <c r="D33" s="24"/>
      <c r="E33" s="111"/>
      <c r="F33" s="65"/>
    </row>
    <row r="34" spans="1:6" ht="19.95" customHeight="1" thickBot="1" x14ac:dyDescent="0.35">
      <c r="A34" s="214" t="s">
        <v>17</v>
      </c>
      <c r="B34" s="20" t="s">
        <v>234</v>
      </c>
      <c r="C34" s="58"/>
      <c r="D34" s="58"/>
    </row>
    <row r="35" spans="1:6" ht="19.95" customHeight="1" thickBot="1" x14ac:dyDescent="0.35">
      <c r="A35" s="215"/>
      <c r="B35" s="21" t="s">
        <v>135</v>
      </c>
    </row>
    <row r="36" spans="1:6" ht="40.200000000000003" customHeight="1" thickBot="1" x14ac:dyDescent="0.35">
      <c r="A36" s="216"/>
      <c r="B36" s="69" t="s">
        <v>134</v>
      </c>
    </row>
  </sheetData>
  <mergeCells count="6">
    <mergeCell ref="A34:A36"/>
    <mergeCell ref="B5:C5"/>
    <mergeCell ref="B6:C6"/>
    <mergeCell ref="A8:C8"/>
    <mergeCell ref="G24:T24"/>
    <mergeCell ref="A28:C28"/>
  </mergeCells>
  <printOptions horizontalCentered="1" verticalCentered="1"/>
  <pageMargins left="0.7" right="0.7" top="0.75" bottom="0.75" header="0.3" footer="0.3"/>
  <pageSetup scale="7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pageSetUpPr fitToPage="1"/>
  </sheetPr>
  <dimension ref="A1:F50"/>
  <sheetViews>
    <sheetView zoomScaleNormal="100" workbookViewId="0">
      <selection activeCell="E20" sqref="E20"/>
    </sheetView>
  </sheetViews>
  <sheetFormatPr defaultColWidth="8.88671875" defaultRowHeight="15.6" x14ac:dyDescent="0.3"/>
  <cols>
    <col min="1" max="1" width="13.5546875" style="59" customWidth="1"/>
    <col min="2" max="2" width="93.88671875" style="59" customWidth="1"/>
    <col min="3" max="3" width="16.5546875" style="59" customWidth="1"/>
    <col min="4" max="4" width="5.44140625" style="59" customWidth="1"/>
    <col min="5" max="5" width="132.88671875" style="49" customWidth="1"/>
    <col min="6" max="6" width="79.5546875" style="49" customWidth="1"/>
    <col min="7" max="16384" width="8.88671875" style="49"/>
  </cols>
  <sheetData>
    <row r="1" spans="1:6" ht="16.2" thickBot="1" x14ac:dyDescent="0.35"/>
    <row r="2" spans="1:6" ht="18.600000000000001" thickBot="1" x14ac:dyDescent="0.35">
      <c r="B2" s="60" t="s">
        <v>311</v>
      </c>
      <c r="E2" s="50" t="s">
        <v>35</v>
      </c>
      <c r="F2" s="184"/>
    </row>
    <row r="3" spans="1:6" ht="45.6" customHeight="1" x14ac:dyDescent="0.3">
      <c r="B3" s="106" t="s">
        <v>264</v>
      </c>
      <c r="E3" s="152" t="s">
        <v>362</v>
      </c>
    </row>
    <row r="4" spans="1:6" ht="19.95" customHeight="1" thickBot="1" x14ac:dyDescent="0.35">
      <c r="B4" s="61" t="s">
        <v>78</v>
      </c>
      <c r="E4" s="145"/>
    </row>
    <row r="5" spans="1:6" ht="19.95" customHeight="1" thickBot="1" x14ac:dyDescent="0.35">
      <c r="A5" s="1" t="s">
        <v>29</v>
      </c>
      <c r="B5" s="211" t="s">
        <v>295</v>
      </c>
      <c r="C5" s="212"/>
      <c r="D5" s="47"/>
      <c r="E5" s="145" t="s">
        <v>75</v>
      </c>
    </row>
    <row r="6" spans="1:6" ht="40.200000000000003" customHeight="1" thickBot="1" x14ac:dyDescent="0.35">
      <c r="A6" s="1" t="s">
        <v>49</v>
      </c>
      <c r="B6" s="211" t="s">
        <v>302</v>
      </c>
      <c r="C6" s="212"/>
      <c r="D6" s="47"/>
      <c r="E6" s="144" t="s">
        <v>365</v>
      </c>
    </row>
    <row r="7" spans="1:6" ht="19.95" customHeight="1" thickBot="1" x14ac:dyDescent="0.35">
      <c r="A7" s="45"/>
      <c r="B7" s="46" t="s">
        <v>170</v>
      </c>
      <c r="C7" s="86"/>
      <c r="D7" s="156"/>
      <c r="E7" s="145"/>
    </row>
    <row r="8" spans="1:6" ht="64.95" customHeight="1" x14ac:dyDescent="0.3">
      <c r="A8" s="223" t="s">
        <v>360</v>
      </c>
      <c r="B8" s="224"/>
      <c r="C8" s="225"/>
      <c r="D8" s="47"/>
      <c r="E8" s="144" t="s">
        <v>361</v>
      </c>
    </row>
    <row r="9" spans="1:6" ht="19.95" customHeight="1" thickBot="1" x14ac:dyDescent="0.35">
      <c r="A9" s="116" t="s">
        <v>25</v>
      </c>
      <c r="B9" s="221" t="s">
        <v>26</v>
      </c>
      <c r="C9" s="222"/>
      <c r="D9" s="167"/>
      <c r="E9" s="145"/>
    </row>
    <row r="10" spans="1:6" ht="19.95" customHeight="1" thickBot="1" x14ac:dyDescent="0.35">
      <c r="A10" s="2" t="s">
        <v>16</v>
      </c>
      <c r="B10" s="46" t="s">
        <v>0</v>
      </c>
      <c r="C10" s="86"/>
      <c r="D10" s="156"/>
      <c r="E10" s="153"/>
    </row>
    <row r="11" spans="1:6" ht="24.75" customHeight="1" x14ac:dyDescent="0.3">
      <c r="A11" s="3" t="s">
        <v>1</v>
      </c>
      <c r="B11" s="107" t="s">
        <v>107</v>
      </c>
      <c r="C11" s="181">
        <v>3</v>
      </c>
      <c r="D11" s="40"/>
      <c r="E11" s="182" t="s">
        <v>271</v>
      </c>
      <c r="F11" s="65"/>
    </row>
    <row r="12" spans="1:6" ht="19.95" customHeight="1" x14ac:dyDescent="0.3">
      <c r="A12" s="4" t="s">
        <v>2</v>
      </c>
      <c r="B12" s="27" t="s">
        <v>108</v>
      </c>
      <c r="C12" s="25">
        <f>365*24</f>
        <v>8760</v>
      </c>
      <c r="D12" s="83"/>
      <c r="E12" s="145" t="s">
        <v>30</v>
      </c>
    </row>
    <row r="13" spans="1:6" ht="19.95" customHeight="1" thickBot="1" x14ac:dyDescent="0.35">
      <c r="A13" s="73" t="s">
        <v>3</v>
      </c>
      <c r="B13" s="108" t="s">
        <v>163</v>
      </c>
      <c r="C13" s="109">
        <f>C11*C12</f>
        <v>26280</v>
      </c>
      <c r="D13" s="83"/>
      <c r="E13" s="145" t="s">
        <v>31</v>
      </c>
    </row>
    <row r="14" spans="1:6" ht="19.95" customHeight="1" thickBot="1" x14ac:dyDescent="0.35">
      <c r="A14" s="226" t="s">
        <v>174</v>
      </c>
      <c r="B14" s="227"/>
      <c r="C14" s="228"/>
      <c r="D14" s="23"/>
      <c r="E14" s="145"/>
    </row>
    <row r="15" spans="1:6" ht="19.95" customHeight="1" x14ac:dyDescent="0.3">
      <c r="A15" s="3" t="s">
        <v>4</v>
      </c>
      <c r="B15" s="193" t="s">
        <v>154</v>
      </c>
      <c r="C15" s="117">
        <v>400</v>
      </c>
      <c r="D15" s="47"/>
      <c r="E15" s="145" t="s">
        <v>229</v>
      </c>
    </row>
    <row r="16" spans="1:6" ht="19.95" customHeight="1" x14ac:dyDescent="0.3">
      <c r="A16" s="4" t="s">
        <v>5</v>
      </c>
      <c r="B16" s="193" t="s">
        <v>155</v>
      </c>
      <c r="C16" s="118">
        <v>1.5</v>
      </c>
      <c r="D16" s="47"/>
      <c r="E16" s="145" t="s">
        <v>284</v>
      </c>
    </row>
    <row r="17" spans="1:5" ht="25.5" customHeight="1" x14ac:dyDescent="0.3">
      <c r="A17" s="4" t="s">
        <v>6</v>
      </c>
      <c r="B17" s="193" t="s">
        <v>239</v>
      </c>
      <c r="C17" s="119">
        <v>0.65</v>
      </c>
      <c r="D17" s="168"/>
      <c r="E17" s="210" t="s">
        <v>366</v>
      </c>
    </row>
    <row r="18" spans="1:5" ht="19.95" customHeight="1" x14ac:dyDescent="0.3">
      <c r="A18" s="4" t="s">
        <v>7</v>
      </c>
      <c r="B18" s="193" t="s">
        <v>156</v>
      </c>
      <c r="C18" s="119">
        <v>0.5</v>
      </c>
      <c r="D18" s="168"/>
      <c r="E18" s="145" t="s">
        <v>285</v>
      </c>
    </row>
    <row r="19" spans="1:5" ht="19.95" customHeight="1" x14ac:dyDescent="0.3">
      <c r="A19" s="4" t="s">
        <v>8</v>
      </c>
      <c r="B19" s="192" t="s">
        <v>320</v>
      </c>
      <c r="C19" s="201">
        <v>1.5</v>
      </c>
      <c r="D19" s="168"/>
      <c r="E19" s="145" t="s">
        <v>321</v>
      </c>
    </row>
    <row r="20" spans="1:5" ht="19.95" customHeight="1" x14ac:dyDescent="0.3">
      <c r="A20" s="4" t="s">
        <v>9</v>
      </c>
      <c r="B20" s="193" t="s">
        <v>157</v>
      </c>
      <c r="C20" s="31">
        <v>30</v>
      </c>
      <c r="D20" s="163"/>
      <c r="E20" s="145" t="s">
        <v>229</v>
      </c>
    </row>
    <row r="21" spans="1:5" ht="19.95" customHeight="1" x14ac:dyDescent="0.3">
      <c r="A21" s="4" t="s">
        <v>10</v>
      </c>
      <c r="B21" s="193" t="s">
        <v>158</v>
      </c>
      <c r="C21" s="120">
        <v>6</v>
      </c>
      <c r="D21" s="163"/>
      <c r="E21" s="145" t="s">
        <v>322</v>
      </c>
    </row>
    <row r="22" spans="1:5" ht="28.8" x14ac:dyDescent="0.3">
      <c r="A22" s="4" t="s">
        <v>41</v>
      </c>
      <c r="B22" s="27" t="s">
        <v>317</v>
      </c>
      <c r="C22" s="25">
        <f>C15*C16*C17*C18*C19*C20*C21</f>
        <v>52650</v>
      </c>
      <c r="D22" s="83"/>
      <c r="E22" s="144" t="s">
        <v>323</v>
      </c>
    </row>
    <row r="23" spans="1:5" ht="19.95" customHeight="1" x14ac:dyDescent="0.3">
      <c r="A23" s="4" t="s">
        <v>12</v>
      </c>
      <c r="B23" s="27" t="s">
        <v>318</v>
      </c>
      <c r="C23" s="33">
        <f>C22/C13</f>
        <v>2.0034246575342465</v>
      </c>
      <c r="D23" s="40"/>
      <c r="E23" s="144" t="s">
        <v>343</v>
      </c>
    </row>
    <row r="24" spans="1:5" ht="40.200000000000003" customHeight="1" x14ac:dyDescent="0.3">
      <c r="A24" s="4" t="s">
        <v>13</v>
      </c>
      <c r="B24" s="98" t="s">
        <v>319</v>
      </c>
      <c r="C24" s="99">
        <f>IF(C23&lt;1,"1", ROUND(C23,0))</f>
        <v>2</v>
      </c>
      <c r="D24" s="83"/>
      <c r="E24" s="144" t="s">
        <v>345</v>
      </c>
    </row>
    <row r="25" spans="1:5" ht="37.950000000000003" customHeight="1" thickBot="1" x14ac:dyDescent="0.35">
      <c r="A25" s="4" t="s">
        <v>14</v>
      </c>
      <c r="B25" s="193" t="s">
        <v>27</v>
      </c>
      <c r="C25" s="39">
        <v>5</v>
      </c>
      <c r="D25" s="84"/>
      <c r="E25" s="154" t="s">
        <v>324</v>
      </c>
    </row>
    <row r="26" spans="1:5" ht="40.200000000000003" customHeight="1" thickBot="1" x14ac:dyDescent="0.35">
      <c r="A26" s="5" t="s">
        <v>15</v>
      </c>
      <c r="B26" s="100" t="s">
        <v>326</v>
      </c>
      <c r="C26" s="95">
        <f>C24/C25</f>
        <v>0.4</v>
      </c>
      <c r="D26" s="40"/>
      <c r="E26" s="202" t="s">
        <v>349</v>
      </c>
    </row>
    <row r="27" spans="1:5" ht="40.200000000000003" customHeight="1" thickBot="1" x14ac:dyDescent="0.35">
      <c r="A27" s="199"/>
      <c r="B27" s="198"/>
      <c r="C27" s="200"/>
      <c r="D27" s="40"/>
      <c r="E27" s="146"/>
    </row>
    <row r="28" spans="1:5" ht="29.25" customHeight="1" thickBot="1" x14ac:dyDescent="0.35">
      <c r="A28" s="226" t="s">
        <v>314</v>
      </c>
      <c r="B28" s="227"/>
      <c r="C28" s="228"/>
      <c r="D28" s="23"/>
      <c r="E28" s="144" t="s">
        <v>325</v>
      </c>
    </row>
    <row r="29" spans="1:5" ht="19.95" customHeight="1" x14ac:dyDescent="0.3">
      <c r="A29" s="3" t="s">
        <v>18</v>
      </c>
      <c r="B29" s="193" t="s">
        <v>315</v>
      </c>
      <c r="C29" s="117">
        <v>400</v>
      </c>
      <c r="D29" s="47"/>
      <c r="E29" s="145" t="s">
        <v>364</v>
      </c>
    </row>
    <row r="30" spans="1:5" ht="19.95" customHeight="1" x14ac:dyDescent="0.3">
      <c r="A30" s="4" t="s">
        <v>19</v>
      </c>
      <c r="B30" s="193" t="s">
        <v>155</v>
      </c>
      <c r="C30" s="118">
        <v>1.5</v>
      </c>
      <c r="D30" s="47"/>
      <c r="E30" s="145" t="s">
        <v>284</v>
      </c>
    </row>
    <row r="31" spans="1:5" ht="19.95" customHeight="1" x14ac:dyDescent="0.3">
      <c r="A31" s="4" t="s">
        <v>20</v>
      </c>
      <c r="B31" s="193" t="s">
        <v>239</v>
      </c>
      <c r="C31" s="119">
        <v>0.65</v>
      </c>
      <c r="D31" s="168"/>
      <c r="E31" s="145" t="s">
        <v>229</v>
      </c>
    </row>
    <row r="32" spans="1:5" ht="19.95" customHeight="1" x14ac:dyDescent="0.3">
      <c r="A32" s="4" t="s">
        <v>21</v>
      </c>
      <c r="B32" s="193" t="s">
        <v>339</v>
      </c>
      <c r="C32" s="119">
        <v>0.5</v>
      </c>
      <c r="D32" s="168"/>
      <c r="E32" s="145" t="s">
        <v>285</v>
      </c>
    </row>
    <row r="33" spans="1:5" ht="27.75" customHeight="1" x14ac:dyDescent="0.3">
      <c r="A33" s="4" t="s">
        <v>23</v>
      </c>
      <c r="B33" s="192" t="s">
        <v>340</v>
      </c>
      <c r="C33" s="203">
        <v>1.5</v>
      </c>
      <c r="D33" s="163"/>
      <c r="E33" s="144" t="s">
        <v>363</v>
      </c>
    </row>
    <row r="34" spans="1:5" ht="19.95" customHeight="1" x14ac:dyDescent="0.3">
      <c r="A34" s="4" t="s">
        <v>24</v>
      </c>
      <c r="B34" s="193" t="s">
        <v>158</v>
      </c>
      <c r="C34" s="120">
        <v>12</v>
      </c>
      <c r="D34" s="163"/>
      <c r="E34" s="145" t="s">
        <v>316</v>
      </c>
    </row>
    <row r="35" spans="1:5" ht="28.8" x14ac:dyDescent="0.3">
      <c r="A35" s="4" t="s">
        <v>327</v>
      </c>
      <c r="B35" s="27" t="s">
        <v>335</v>
      </c>
      <c r="C35" s="25">
        <f>C29*C30*C31*C32*C33*C34*30</f>
        <v>105300</v>
      </c>
      <c r="D35" s="83"/>
      <c r="E35" s="144" t="s">
        <v>341</v>
      </c>
    </row>
    <row r="36" spans="1:5" ht="19.95" customHeight="1" x14ac:dyDescent="0.3">
      <c r="A36" s="4" t="s">
        <v>328</v>
      </c>
      <c r="B36" s="27" t="s">
        <v>336</v>
      </c>
      <c r="C36" s="33">
        <f>C35/C13</f>
        <v>4.006849315068493</v>
      </c>
      <c r="D36" s="40"/>
      <c r="E36" s="144" t="s">
        <v>342</v>
      </c>
    </row>
    <row r="37" spans="1:5" ht="40.200000000000003" customHeight="1" x14ac:dyDescent="0.3">
      <c r="A37" s="4" t="s">
        <v>329</v>
      </c>
      <c r="B37" s="98" t="s">
        <v>337</v>
      </c>
      <c r="C37" s="99">
        <f>IF(C36&lt;1,"1", ROUND(C36,0))</f>
        <v>4</v>
      </c>
      <c r="D37" s="83"/>
      <c r="E37" s="144" t="s">
        <v>344</v>
      </c>
    </row>
    <row r="38" spans="1:5" ht="37.950000000000003" customHeight="1" thickBot="1" x14ac:dyDescent="0.35">
      <c r="A38" s="4" t="s">
        <v>330</v>
      </c>
      <c r="B38" s="92" t="s">
        <v>347</v>
      </c>
      <c r="C38" s="204">
        <f>C29</f>
        <v>400</v>
      </c>
      <c r="D38" s="84"/>
      <c r="E38" s="154" t="s">
        <v>346</v>
      </c>
    </row>
    <row r="39" spans="1:5" ht="47.25" customHeight="1" thickBot="1" x14ac:dyDescent="0.35">
      <c r="A39" s="5" t="s">
        <v>331</v>
      </c>
      <c r="B39" s="100" t="s">
        <v>338</v>
      </c>
      <c r="C39" s="95">
        <f>C37/C38</f>
        <v>0.01</v>
      </c>
      <c r="D39" s="40"/>
      <c r="E39" s="202" t="s">
        <v>348</v>
      </c>
    </row>
    <row r="40" spans="1:5" ht="40.200000000000003" customHeight="1" thickBot="1" x14ac:dyDescent="0.35">
      <c r="A40" s="121"/>
      <c r="B40" s="122"/>
      <c r="C40" s="123"/>
      <c r="D40" s="124"/>
      <c r="E40" s="145"/>
    </row>
    <row r="41" spans="1:5" ht="40.200000000000003" customHeight="1" thickBot="1" x14ac:dyDescent="0.35">
      <c r="A41" s="85"/>
      <c r="B41" s="46" t="s">
        <v>351</v>
      </c>
      <c r="C41" s="88"/>
      <c r="D41" s="23"/>
      <c r="E41" s="147" t="s">
        <v>59</v>
      </c>
    </row>
    <row r="42" spans="1:5" ht="19.95" customHeight="1" x14ac:dyDescent="0.3">
      <c r="A42" s="36" t="s">
        <v>332</v>
      </c>
      <c r="B42" s="197" t="s">
        <v>353</v>
      </c>
      <c r="C42" s="28">
        <v>2</v>
      </c>
      <c r="D42" s="84"/>
      <c r="E42" s="144" t="s">
        <v>357</v>
      </c>
    </row>
    <row r="43" spans="1:5" ht="26.25" customHeight="1" thickBot="1" x14ac:dyDescent="0.35">
      <c r="A43" s="35" t="s">
        <v>333</v>
      </c>
      <c r="B43" s="205" t="s">
        <v>352</v>
      </c>
      <c r="C43" s="126">
        <f>C26*C42</f>
        <v>0.8</v>
      </c>
      <c r="D43" s="124"/>
      <c r="E43" s="148" t="s">
        <v>48</v>
      </c>
    </row>
    <row r="44" spans="1:5" ht="26.25" customHeight="1" thickBot="1" x14ac:dyDescent="0.35">
      <c r="A44" s="35" t="s">
        <v>334</v>
      </c>
      <c r="B44" s="197" t="s">
        <v>354</v>
      </c>
      <c r="C44" s="207">
        <v>100</v>
      </c>
      <c r="D44" s="124"/>
      <c r="E44" s="208" t="s">
        <v>356</v>
      </c>
    </row>
    <row r="45" spans="1:5" ht="26.25" customHeight="1" thickBot="1" x14ac:dyDescent="0.35">
      <c r="A45" s="35" t="s">
        <v>350</v>
      </c>
      <c r="B45" s="205" t="s">
        <v>355</v>
      </c>
      <c r="C45" s="206">
        <f>C44*C39</f>
        <v>1</v>
      </c>
      <c r="D45" s="124"/>
      <c r="E45" s="148" t="s">
        <v>48</v>
      </c>
    </row>
    <row r="46" spans="1:5" ht="40.200000000000003" customHeight="1" thickBot="1" x14ac:dyDescent="0.35">
      <c r="A46" s="38" t="s">
        <v>334</v>
      </c>
      <c r="B46" s="100" t="s">
        <v>359</v>
      </c>
      <c r="C46" s="97">
        <f>IF((C43+C45)&lt;1,"1", ROUND(C43,0)+ROUND(C45,0))</f>
        <v>2</v>
      </c>
      <c r="D46" s="24"/>
      <c r="E46" s="209" t="s">
        <v>358</v>
      </c>
    </row>
    <row r="47" spans="1:5" ht="40.200000000000003" customHeight="1" thickBot="1" x14ac:dyDescent="0.35">
      <c r="A47" s="127"/>
      <c r="B47" s="23"/>
      <c r="C47" s="124"/>
      <c r="D47" s="124"/>
      <c r="E47" s="65"/>
    </row>
    <row r="48" spans="1:5" ht="19.95" customHeight="1" thickBot="1" x14ac:dyDescent="0.35">
      <c r="A48" s="214" t="s">
        <v>17</v>
      </c>
      <c r="B48" s="20" t="s">
        <v>234</v>
      </c>
      <c r="C48" s="128"/>
      <c r="D48" s="128"/>
    </row>
    <row r="49" spans="1:2" ht="19.95" customHeight="1" thickBot="1" x14ac:dyDescent="0.35">
      <c r="A49" s="215"/>
      <c r="B49" s="21" t="s">
        <v>135</v>
      </c>
    </row>
    <row r="50" spans="1:2" ht="40.200000000000003" customHeight="1" thickBot="1" x14ac:dyDescent="0.35">
      <c r="A50" s="216"/>
      <c r="B50" s="69" t="s">
        <v>134</v>
      </c>
    </row>
  </sheetData>
  <mergeCells count="7">
    <mergeCell ref="A48:A50"/>
    <mergeCell ref="B9:C9"/>
    <mergeCell ref="B5:C5"/>
    <mergeCell ref="B6:C6"/>
    <mergeCell ref="A8:C8"/>
    <mergeCell ref="A14:C14"/>
    <mergeCell ref="A28:C28"/>
  </mergeCells>
  <printOptions horizontalCentered="1" verticalCentered="1"/>
  <pageMargins left="1.25" right="1.25" top="1" bottom="1" header="0.25" footer="0.25"/>
  <pageSetup scale="2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B2633-92BE-40D7-B310-54110CD479C9}">
  <sheetPr>
    <tabColor theme="0" tint="-0.14999847407452621"/>
    <pageSetUpPr fitToPage="1"/>
  </sheetPr>
  <dimension ref="A1:T34"/>
  <sheetViews>
    <sheetView zoomScaleNormal="100" workbookViewId="0">
      <selection activeCell="B2" sqref="B2"/>
    </sheetView>
  </sheetViews>
  <sheetFormatPr defaultColWidth="8.88671875" defaultRowHeight="15.6" x14ac:dyDescent="0.3"/>
  <cols>
    <col min="1" max="1" width="13.5546875" style="59" customWidth="1"/>
    <col min="2" max="2" width="93.88671875" style="59" customWidth="1"/>
    <col min="3" max="3" width="16.5546875" style="59" customWidth="1"/>
    <col min="4" max="4" width="5.44140625" style="59" customWidth="1"/>
    <col min="5" max="5" width="129.33203125" style="49" customWidth="1"/>
    <col min="6" max="6" width="118.44140625" style="49" customWidth="1"/>
    <col min="7" max="16384" width="8.88671875" style="49"/>
  </cols>
  <sheetData>
    <row r="1" spans="1:6" ht="16.2" thickBot="1" x14ac:dyDescent="0.35"/>
    <row r="2" spans="1:6" ht="18.600000000000001" thickBot="1" x14ac:dyDescent="0.35">
      <c r="B2" s="60" t="s">
        <v>312</v>
      </c>
      <c r="E2" s="50" t="s">
        <v>35</v>
      </c>
      <c r="F2" s="184"/>
    </row>
    <row r="3" spans="1:6" ht="37.200000000000003" customHeight="1" x14ac:dyDescent="0.3">
      <c r="B3" s="106" t="s">
        <v>263</v>
      </c>
      <c r="E3" s="144" t="s">
        <v>274</v>
      </c>
    </row>
    <row r="4" spans="1:6" ht="19.95" customHeight="1" thickBot="1" x14ac:dyDescent="0.35">
      <c r="B4" s="61" t="s">
        <v>62</v>
      </c>
      <c r="E4" s="145"/>
    </row>
    <row r="5" spans="1:6" ht="19.95" customHeight="1" thickBot="1" x14ac:dyDescent="0.35">
      <c r="A5" s="1" t="s">
        <v>29</v>
      </c>
      <c r="B5" s="211" t="s">
        <v>295</v>
      </c>
      <c r="C5" s="212"/>
      <c r="D5" s="47"/>
      <c r="E5" s="145" t="s">
        <v>75</v>
      </c>
    </row>
    <row r="6" spans="1:6" ht="40.200000000000003" customHeight="1" thickBot="1" x14ac:dyDescent="0.35">
      <c r="A6" s="1" t="s">
        <v>49</v>
      </c>
      <c r="B6" s="211" t="s">
        <v>303</v>
      </c>
      <c r="C6" s="212"/>
      <c r="D6" s="47"/>
      <c r="E6" s="144" t="s">
        <v>66</v>
      </c>
    </row>
    <row r="7" spans="1:6" ht="19.95" customHeight="1" thickBot="1" x14ac:dyDescent="0.35">
      <c r="A7" s="45"/>
      <c r="B7" s="46" t="s">
        <v>170</v>
      </c>
      <c r="C7" s="86"/>
      <c r="D7" s="156"/>
      <c r="E7" s="145"/>
    </row>
    <row r="8" spans="1:6" ht="46.95" customHeight="1" thickBot="1" x14ac:dyDescent="0.35">
      <c r="A8" s="211" t="s">
        <v>122</v>
      </c>
      <c r="B8" s="217"/>
      <c r="C8" s="212"/>
      <c r="D8" s="47"/>
      <c r="E8" s="144" t="s">
        <v>210</v>
      </c>
    </row>
    <row r="9" spans="1:6" ht="19.95" customHeight="1" thickBot="1" x14ac:dyDescent="0.35">
      <c r="A9" s="2" t="s">
        <v>16</v>
      </c>
      <c r="B9" s="45" t="s">
        <v>0</v>
      </c>
      <c r="C9" s="86"/>
      <c r="D9" s="47"/>
      <c r="E9" s="145"/>
    </row>
    <row r="10" spans="1:6" ht="27.75" customHeight="1" x14ac:dyDescent="0.3">
      <c r="A10" s="3" t="s">
        <v>1</v>
      </c>
      <c r="B10" s="107" t="s">
        <v>107</v>
      </c>
      <c r="C10" s="181">
        <v>3</v>
      </c>
      <c r="D10" s="40"/>
      <c r="E10" s="182" t="s">
        <v>271</v>
      </c>
      <c r="F10" s="65"/>
    </row>
    <row r="11" spans="1:6" ht="19.95" customHeight="1" x14ac:dyDescent="0.3">
      <c r="A11" s="4" t="s">
        <v>2</v>
      </c>
      <c r="B11" s="27" t="s">
        <v>108</v>
      </c>
      <c r="C11" s="25">
        <f>365*24</f>
        <v>8760</v>
      </c>
      <c r="D11" s="83"/>
      <c r="E11" s="145" t="s">
        <v>30</v>
      </c>
    </row>
    <row r="12" spans="1:6" ht="19.95" customHeight="1" thickBot="1" x14ac:dyDescent="0.35">
      <c r="A12" s="73" t="s">
        <v>3</v>
      </c>
      <c r="B12" s="108" t="s">
        <v>163</v>
      </c>
      <c r="C12" s="109">
        <f>C10*C11</f>
        <v>26280</v>
      </c>
      <c r="D12" s="83"/>
      <c r="E12" s="145" t="s">
        <v>31</v>
      </c>
    </row>
    <row r="13" spans="1:6" ht="19.95" customHeight="1" thickBot="1" x14ac:dyDescent="0.35">
      <c r="A13" s="85"/>
      <c r="B13" s="46" t="s">
        <v>72</v>
      </c>
      <c r="C13" s="88"/>
      <c r="D13" s="23"/>
      <c r="E13" s="145"/>
    </row>
    <row r="14" spans="1:6" ht="19.95" customHeight="1" x14ac:dyDescent="0.3">
      <c r="A14" s="36" t="s">
        <v>4</v>
      </c>
      <c r="B14" s="193" t="s">
        <v>253</v>
      </c>
      <c r="C14" s="6">
        <v>18</v>
      </c>
      <c r="D14" s="158"/>
      <c r="E14" s="145" t="s">
        <v>255</v>
      </c>
      <c r="F14" s="229"/>
    </row>
    <row r="15" spans="1:6" ht="19.95" customHeight="1" x14ac:dyDescent="0.3">
      <c r="A15" s="4" t="s">
        <v>5</v>
      </c>
      <c r="B15" s="193" t="s">
        <v>254</v>
      </c>
      <c r="C15" s="6">
        <v>11</v>
      </c>
      <c r="D15" s="158"/>
      <c r="E15" s="145" t="s">
        <v>255</v>
      </c>
      <c r="F15" s="229"/>
    </row>
    <row r="16" spans="1:6" ht="19.95" customHeight="1" x14ac:dyDescent="0.3">
      <c r="A16" s="4" t="s">
        <v>6</v>
      </c>
      <c r="B16" s="42" t="s">
        <v>162</v>
      </c>
      <c r="C16" s="8">
        <f>C15/C14</f>
        <v>0.61111111111111116</v>
      </c>
      <c r="D16" s="159"/>
      <c r="E16" s="144" t="s">
        <v>55</v>
      </c>
      <c r="F16" s="229"/>
    </row>
    <row r="17" spans="1:20" ht="19.95" customHeight="1" x14ac:dyDescent="0.3">
      <c r="A17" s="4" t="s">
        <v>7</v>
      </c>
      <c r="B17" s="193" t="s">
        <v>159</v>
      </c>
      <c r="C17" s="10">
        <v>100</v>
      </c>
      <c r="D17" s="160"/>
      <c r="E17" s="145" t="s">
        <v>229</v>
      </c>
    </row>
    <row r="18" spans="1:20" ht="19.95" customHeight="1" x14ac:dyDescent="0.3">
      <c r="A18" s="4" t="s">
        <v>8</v>
      </c>
      <c r="B18" s="193" t="s">
        <v>160</v>
      </c>
      <c r="C18" s="43">
        <v>3</v>
      </c>
      <c r="D18" s="169"/>
      <c r="E18" s="145" t="s">
        <v>229</v>
      </c>
      <c r="F18" s="68"/>
    </row>
    <row r="19" spans="1:20" ht="19.95" customHeight="1" x14ac:dyDescent="0.3">
      <c r="A19" s="4" t="s">
        <v>9</v>
      </c>
      <c r="B19" s="193" t="s">
        <v>142</v>
      </c>
      <c r="C19" s="11">
        <v>7</v>
      </c>
      <c r="D19" s="160"/>
      <c r="E19" s="145" t="s">
        <v>229</v>
      </c>
    </row>
    <row r="20" spans="1:20" ht="19.95" customHeight="1" x14ac:dyDescent="0.3">
      <c r="A20" s="4" t="s">
        <v>10</v>
      </c>
      <c r="B20" s="193" t="s">
        <v>143</v>
      </c>
      <c r="C20" s="13">
        <v>51</v>
      </c>
      <c r="D20" s="160"/>
      <c r="E20" s="145" t="s">
        <v>229</v>
      </c>
    </row>
    <row r="21" spans="1:20" ht="28.8" x14ac:dyDescent="0.3">
      <c r="A21" s="4" t="s">
        <v>11</v>
      </c>
      <c r="B21" s="44" t="s">
        <v>161</v>
      </c>
      <c r="C21" s="15">
        <f>C16*C17*C18*C19*C20</f>
        <v>65450.000000000007</v>
      </c>
      <c r="D21" s="83"/>
      <c r="E21" s="144" t="s">
        <v>56</v>
      </c>
    </row>
    <row r="22" spans="1:20" ht="19.95" customHeight="1" x14ac:dyDescent="0.3">
      <c r="A22" s="4" t="s">
        <v>70</v>
      </c>
      <c r="B22" s="42" t="s">
        <v>182</v>
      </c>
      <c r="C22" s="41">
        <f>ROUND(C21/C12,2)</f>
        <v>2.4900000000000002</v>
      </c>
      <c r="D22" s="40"/>
      <c r="E22" s="146" t="s">
        <v>42</v>
      </c>
      <c r="F22" s="57"/>
      <c r="G22" s="218"/>
      <c r="H22" s="219"/>
      <c r="I22" s="219"/>
      <c r="J22" s="219"/>
      <c r="K22" s="219"/>
      <c r="L22" s="219"/>
      <c r="M22" s="219"/>
      <c r="N22" s="219"/>
      <c r="O22" s="219"/>
      <c r="P22" s="219"/>
      <c r="Q22" s="219"/>
      <c r="R22" s="219"/>
      <c r="S22" s="219"/>
      <c r="T22" s="219"/>
    </row>
    <row r="23" spans="1:20" ht="40.200000000000003" customHeight="1" x14ac:dyDescent="0.3">
      <c r="A23" s="4" t="s">
        <v>13</v>
      </c>
      <c r="B23" s="98" t="s">
        <v>197</v>
      </c>
      <c r="C23" s="99">
        <f>IF(C22&lt;1,"1", ROUND(C22,0))</f>
        <v>2</v>
      </c>
      <c r="D23" s="83"/>
      <c r="E23" s="144" t="s">
        <v>93</v>
      </c>
      <c r="F23" s="57"/>
      <c r="G23" s="55"/>
      <c r="H23" s="56"/>
      <c r="I23" s="56"/>
      <c r="J23" s="56"/>
      <c r="K23" s="56"/>
      <c r="L23" s="56"/>
      <c r="M23" s="56"/>
      <c r="N23" s="56"/>
      <c r="O23" s="56"/>
      <c r="P23" s="56"/>
      <c r="Q23" s="56"/>
      <c r="R23" s="56"/>
      <c r="S23" s="56"/>
      <c r="T23" s="56"/>
    </row>
    <row r="24" spans="1:20" ht="29.4" thickBot="1" x14ac:dyDescent="0.35">
      <c r="A24" s="4" t="s">
        <v>71</v>
      </c>
      <c r="B24" s="193" t="s">
        <v>27</v>
      </c>
      <c r="C24" s="16">
        <v>80</v>
      </c>
      <c r="D24" s="84"/>
      <c r="E24" s="144" t="s">
        <v>289</v>
      </c>
      <c r="F24" s="52"/>
      <c r="G24" s="52"/>
      <c r="H24" s="52"/>
    </row>
    <row r="25" spans="1:20" ht="43.8" thickBot="1" x14ac:dyDescent="0.35">
      <c r="A25" s="5" t="s">
        <v>15</v>
      </c>
      <c r="B25" s="101" t="s">
        <v>198</v>
      </c>
      <c r="C25" s="102">
        <f>C23/C24</f>
        <v>2.5000000000000001E-2</v>
      </c>
      <c r="D25" s="40"/>
      <c r="E25" s="146" t="s">
        <v>123</v>
      </c>
    </row>
    <row r="26" spans="1:20" ht="40.200000000000003" customHeight="1" thickBot="1" x14ac:dyDescent="0.35">
      <c r="A26" s="22"/>
      <c r="E26" s="145"/>
    </row>
    <row r="27" spans="1:20" ht="40.200000000000003" customHeight="1" thickBot="1" x14ac:dyDescent="0.35">
      <c r="A27" s="85"/>
      <c r="B27" s="46" t="s">
        <v>76</v>
      </c>
      <c r="C27" s="88"/>
      <c r="D27" s="23"/>
      <c r="E27" s="147" t="s">
        <v>59</v>
      </c>
    </row>
    <row r="28" spans="1:20" ht="28.5" customHeight="1" x14ac:dyDescent="0.3">
      <c r="A28" s="36" t="s">
        <v>20</v>
      </c>
      <c r="B28" s="193" t="s">
        <v>206</v>
      </c>
      <c r="C28" s="17">
        <v>12</v>
      </c>
      <c r="D28" s="84"/>
      <c r="E28" s="144" t="s">
        <v>231</v>
      </c>
    </row>
    <row r="29" spans="1:20" ht="19.95" customHeight="1" thickBot="1" x14ac:dyDescent="0.35">
      <c r="A29" s="35" t="s">
        <v>21</v>
      </c>
      <c r="B29" s="37" t="s">
        <v>183</v>
      </c>
      <c r="C29" s="19">
        <f>ROUND(C25*C28,2)</f>
        <v>0.3</v>
      </c>
      <c r="D29" s="40"/>
      <c r="E29" s="148" t="s">
        <v>73</v>
      </c>
    </row>
    <row r="30" spans="1:20" ht="16.2" thickBot="1" x14ac:dyDescent="0.35">
      <c r="A30" s="38" t="s">
        <v>23</v>
      </c>
      <c r="B30" s="103" t="s">
        <v>87</v>
      </c>
      <c r="C30" s="104" t="str">
        <f>IF(C29&lt;1,"1", ROUND(C29,0))</f>
        <v>1</v>
      </c>
      <c r="D30" s="24"/>
      <c r="E30" s="149" t="s">
        <v>97</v>
      </c>
    </row>
    <row r="31" spans="1:20" ht="40.200000000000003" customHeight="1" thickBot="1" x14ac:dyDescent="0.35"/>
    <row r="32" spans="1:20" ht="19.95" customHeight="1" thickBot="1" x14ac:dyDescent="0.35">
      <c r="A32" s="214" t="s">
        <v>17</v>
      </c>
      <c r="B32" s="20" t="s">
        <v>234</v>
      </c>
    </row>
    <row r="33" spans="1:2" ht="19.95" customHeight="1" thickBot="1" x14ac:dyDescent="0.35">
      <c r="A33" s="215"/>
      <c r="B33" s="21" t="s">
        <v>135</v>
      </c>
    </row>
    <row r="34" spans="1:2" ht="40.200000000000003" customHeight="1" thickBot="1" x14ac:dyDescent="0.35">
      <c r="A34" s="216"/>
      <c r="B34" s="69" t="s">
        <v>134</v>
      </c>
    </row>
  </sheetData>
  <mergeCells count="6">
    <mergeCell ref="A32:A34"/>
    <mergeCell ref="A8:C8"/>
    <mergeCell ref="G22:T22"/>
    <mergeCell ref="B5:C5"/>
    <mergeCell ref="B6:C6"/>
    <mergeCell ref="F14:F16"/>
  </mergeCells>
  <printOptions horizontalCentered="1" verticalCentered="1"/>
  <pageMargins left="1.25" right="1.25" top="1" bottom="1" header="0.25" footer="0.25"/>
  <pageSetup scale="1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7079C-1E64-4A6B-BE04-4071B1F90480}">
  <sheetPr>
    <tabColor theme="0" tint="-0.14999847407452621"/>
    <pageSetUpPr fitToPage="1"/>
  </sheetPr>
  <dimension ref="A1:T41"/>
  <sheetViews>
    <sheetView topLeftCell="A9" zoomScaleNormal="100" workbookViewId="0">
      <selection activeCell="E8" sqref="E8"/>
    </sheetView>
  </sheetViews>
  <sheetFormatPr defaultColWidth="8.88671875" defaultRowHeight="15.6" x14ac:dyDescent="0.3"/>
  <cols>
    <col min="1" max="1" width="13.5546875" style="59" customWidth="1"/>
    <col min="2" max="2" width="93.88671875" style="59" customWidth="1"/>
    <col min="3" max="3" width="16.5546875" style="59" customWidth="1"/>
    <col min="4" max="4" width="5.44140625" style="59" customWidth="1"/>
    <col min="5" max="5" width="129.33203125" style="49" customWidth="1"/>
    <col min="6" max="6" width="113.44140625" style="51" customWidth="1"/>
    <col min="7" max="16384" width="8.88671875" style="49"/>
  </cols>
  <sheetData>
    <row r="1" spans="1:6" ht="16.2" thickBot="1" x14ac:dyDescent="0.35"/>
    <row r="2" spans="1:6" ht="18.600000000000001" thickBot="1" x14ac:dyDescent="0.35">
      <c r="B2" s="62" t="s">
        <v>313</v>
      </c>
      <c r="C2" s="58"/>
      <c r="D2" s="58"/>
      <c r="E2" s="50" t="s">
        <v>35</v>
      </c>
      <c r="F2" s="184"/>
    </row>
    <row r="3" spans="1:6" ht="37.200000000000003" customHeight="1" x14ac:dyDescent="0.3">
      <c r="B3" s="63" t="s">
        <v>262</v>
      </c>
      <c r="C3" s="58"/>
      <c r="D3" s="58"/>
      <c r="E3" s="144" t="s">
        <v>273</v>
      </c>
    </row>
    <row r="4" spans="1:6" ht="19.95" customHeight="1" thickBot="1" x14ac:dyDescent="0.35">
      <c r="B4" s="64" t="s">
        <v>78</v>
      </c>
      <c r="C4" s="58"/>
      <c r="D4" s="58"/>
      <c r="E4" s="145"/>
    </row>
    <row r="5" spans="1:6" ht="19.95" customHeight="1" thickBot="1" x14ac:dyDescent="0.35">
      <c r="A5" s="1" t="s">
        <v>29</v>
      </c>
      <c r="B5" s="211" t="s">
        <v>295</v>
      </c>
      <c r="C5" s="212"/>
      <c r="D5" s="47"/>
      <c r="E5" s="144" t="s">
        <v>75</v>
      </c>
      <c r="F5" s="49"/>
    </row>
    <row r="6" spans="1:6" ht="40.200000000000003" customHeight="1" thickBot="1" x14ac:dyDescent="0.35">
      <c r="A6" s="1" t="s">
        <v>49</v>
      </c>
      <c r="B6" s="211" t="s">
        <v>304</v>
      </c>
      <c r="C6" s="212"/>
      <c r="D6" s="47"/>
      <c r="E6" s="144" t="s">
        <v>240</v>
      </c>
    </row>
    <row r="7" spans="1:6" ht="19.95" customHeight="1" thickBot="1" x14ac:dyDescent="0.35">
      <c r="A7" s="45"/>
      <c r="B7" s="46" t="s">
        <v>170</v>
      </c>
      <c r="C7" s="86"/>
      <c r="D7" s="170"/>
      <c r="E7" s="145"/>
    </row>
    <row r="8" spans="1:6" ht="47.4" customHeight="1" thickBot="1" x14ac:dyDescent="0.35">
      <c r="A8" s="211" t="s">
        <v>79</v>
      </c>
      <c r="B8" s="217"/>
      <c r="C8" s="212"/>
      <c r="D8" s="171"/>
      <c r="E8" s="144" t="s">
        <v>113</v>
      </c>
    </row>
    <row r="9" spans="1:6" ht="19.95" customHeight="1" thickBot="1" x14ac:dyDescent="0.35">
      <c r="A9" s="2" t="s">
        <v>16</v>
      </c>
      <c r="B9" s="226" t="s">
        <v>0</v>
      </c>
      <c r="C9" s="230"/>
      <c r="D9" s="47"/>
      <c r="E9" s="145"/>
    </row>
    <row r="10" spans="1:6" ht="30.75" customHeight="1" x14ac:dyDescent="0.3">
      <c r="A10" s="3" t="s">
        <v>1</v>
      </c>
      <c r="B10" s="107" t="s">
        <v>107</v>
      </c>
      <c r="C10" s="181">
        <v>3</v>
      </c>
      <c r="D10" s="40"/>
      <c r="E10" s="182" t="s">
        <v>271</v>
      </c>
      <c r="F10" s="65"/>
    </row>
    <row r="11" spans="1:6" ht="19.95" customHeight="1" x14ac:dyDescent="0.3">
      <c r="A11" s="4" t="s">
        <v>2</v>
      </c>
      <c r="B11" s="27" t="s">
        <v>108</v>
      </c>
      <c r="C11" s="25">
        <f>365*24</f>
        <v>8760</v>
      </c>
      <c r="D11" s="83"/>
      <c r="E11" s="145" t="s">
        <v>30</v>
      </c>
    </row>
    <row r="12" spans="1:6" ht="19.95" customHeight="1" thickBot="1" x14ac:dyDescent="0.35">
      <c r="A12" s="5" t="s">
        <v>3</v>
      </c>
      <c r="B12" s="108" t="s">
        <v>163</v>
      </c>
      <c r="C12" s="26">
        <f>C10*C11</f>
        <v>26280</v>
      </c>
      <c r="D12" s="83"/>
      <c r="E12" s="145" t="s">
        <v>31</v>
      </c>
    </row>
    <row r="13" spans="1:6" ht="19.95" customHeight="1" thickBot="1" x14ac:dyDescent="0.35">
      <c r="A13" s="226" t="s">
        <v>67</v>
      </c>
      <c r="B13" s="227"/>
      <c r="C13" s="228"/>
      <c r="D13" s="23"/>
      <c r="E13" s="145"/>
    </row>
    <row r="14" spans="1:6" ht="19.95" customHeight="1" thickBot="1" x14ac:dyDescent="0.35">
      <c r="A14" s="226" t="s">
        <v>167</v>
      </c>
      <c r="B14" s="227"/>
      <c r="C14" s="228"/>
      <c r="D14" s="23"/>
      <c r="E14" s="145"/>
    </row>
    <row r="15" spans="1:6" ht="40.200000000000003" customHeight="1" x14ac:dyDescent="0.3">
      <c r="A15" s="36" t="s">
        <v>4</v>
      </c>
      <c r="B15" s="187" t="s">
        <v>80</v>
      </c>
      <c r="C15" s="67">
        <v>70</v>
      </c>
      <c r="D15" s="172"/>
      <c r="E15" s="186" t="s">
        <v>290</v>
      </c>
    </row>
    <row r="16" spans="1:6" ht="33" customHeight="1" x14ac:dyDescent="0.3">
      <c r="A16" s="4" t="s">
        <v>5</v>
      </c>
      <c r="B16" s="188" t="s">
        <v>81</v>
      </c>
      <c r="C16" s="70">
        <v>1.5</v>
      </c>
      <c r="D16" s="173"/>
      <c r="E16" s="144" t="s">
        <v>233</v>
      </c>
    </row>
    <row r="17" spans="1:20" ht="19.95" customHeight="1" thickBot="1" x14ac:dyDescent="0.35">
      <c r="A17" s="73" t="s">
        <v>6</v>
      </c>
      <c r="B17" s="82" t="s">
        <v>166</v>
      </c>
      <c r="C17" s="81">
        <f>C15*C16</f>
        <v>105</v>
      </c>
      <c r="D17" s="174"/>
      <c r="E17" s="144"/>
    </row>
    <row r="18" spans="1:20" ht="19.95" customHeight="1" thickBot="1" x14ac:dyDescent="0.35">
      <c r="A18" s="234" t="str">
        <f>"--OR--"</f>
        <v>--OR--</v>
      </c>
      <c r="B18" s="235"/>
      <c r="C18" s="236"/>
      <c r="D18" s="105"/>
      <c r="E18" s="144"/>
    </row>
    <row r="19" spans="1:20" ht="19.95" customHeight="1" thickBot="1" x14ac:dyDescent="0.35">
      <c r="A19" s="226" t="s">
        <v>168</v>
      </c>
      <c r="B19" s="227"/>
      <c r="C19" s="228"/>
      <c r="D19" s="23"/>
      <c r="E19" s="144"/>
    </row>
    <row r="20" spans="1:20" ht="24" customHeight="1" x14ac:dyDescent="0.3">
      <c r="A20" s="79" t="s">
        <v>7</v>
      </c>
      <c r="B20" s="189" t="s">
        <v>164</v>
      </c>
      <c r="C20" s="71">
        <v>16</v>
      </c>
      <c r="D20" s="172"/>
      <c r="E20" s="144" t="s">
        <v>291</v>
      </c>
    </row>
    <row r="21" spans="1:20" ht="19.95" customHeight="1" x14ac:dyDescent="0.3">
      <c r="A21" s="66" t="s">
        <v>8</v>
      </c>
      <c r="B21" s="190" t="s">
        <v>165</v>
      </c>
      <c r="C21" s="72">
        <v>15</v>
      </c>
      <c r="D21" s="172"/>
      <c r="E21" s="144" t="s">
        <v>292</v>
      </c>
      <c r="F21" s="65"/>
    </row>
    <row r="22" spans="1:20" ht="28.8" x14ac:dyDescent="0.3">
      <c r="A22" s="66" t="s">
        <v>9</v>
      </c>
      <c r="B22" s="75" t="s">
        <v>203</v>
      </c>
      <c r="C22" s="76">
        <v>0.45</v>
      </c>
      <c r="D22" s="175"/>
      <c r="E22" s="144" t="s">
        <v>169</v>
      </c>
    </row>
    <row r="23" spans="1:20" ht="19.95" customHeight="1" thickBot="1" x14ac:dyDescent="0.35">
      <c r="A23" s="80" t="s">
        <v>10</v>
      </c>
      <c r="B23" s="77" t="s">
        <v>166</v>
      </c>
      <c r="C23" s="78">
        <f>(C20*C21*C22)</f>
        <v>108</v>
      </c>
      <c r="D23" s="105"/>
      <c r="E23" s="145" t="s">
        <v>204</v>
      </c>
    </row>
    <row r="24" spans="1:20" ht="19.95" customHeight="1" thickBot="1" x14ac:dyDescent="0.35">
      <c r="A24" s="74"/>
      <c r="B24" s="105"/>
      <c r="C24" s="136"/>
      <c r="D24" s="176"/>
      <c r="E24" s="145"/>
    </row>
    <row r="25" spans="1:20" ht="19.95" customHeight="1" thickBot="1" x14ac:dyDescent="0.35">
      <c r="A25" s="231" t="s">
        <v>205</v>
      </c>
      <c r="B25" s="232"/>
      <c r="C25" s="233"/>
      <c r="D25" s="105"/>
      <c r="E25" s="145" t="s">
        <v>211</v>
      </c>
    </row>
    <row r="26" spans="1:20" ht="19.95" customHeight="1" x14ac:dyDescent="0.3">
      <c r="A26" s="36" t="s">
        <v>11</v>
      </c>
      <c r="B26" s="191" t="s">
        <v>142</v>
      </c>
      <c r="C26" s="10">
        <v>7</v>
      </c>
      <c r="D26" s="160"/>
      <c r="E26" s="145" t="s">
        <v>229</v>
      </c>
    </row>
    <row r="27" spans="1:20" ht="19.95" customHeight="1" x14ac:dyDescent="0.3">
      <c r="A27" s="4" t="s">
        <v>12</v>
      </c>
      <c r="B27" s="191" t="s">
        <v>143</v>
      </c>
      <c r="C27" s="10">
        <v>32</v>
      </c>
      <c r="D27" s="160"/>
      <c r="E27" s="145" t="s">
        <v>293</v>
      </c>
    </row>
    <row r="28" spans="1:20" ht="28.8" x14ac:dyDescent="0.3">
      <c r="A28" s="4" t="s">
        <v>13</v>
      </c>
      <c r="B28" s="14" t="s">
        <v>208</v>
      </c>
      <c r="C28" s="15">
        <f>MAX(C17,C23)*C26*C27</f>
        <v>24192</v>
      </c>
      <c r="D28" s="83"/>
      <c r="E28" s="144" t="s">
        <v>89</v>
      </c>
    </row>
    <row r="29" spans="1:20" ht="19.95" customHeight="1" x14ac:dyDescent="0.3">
      <c r="A29" s="4" t="s">
        <v>14</v>
      </c>
      <c r="B29" s="7" t="s">
        <v>184</v>
      </c>
      <c r="C29" s="41">
        <f>ROUND(C28/C12,2)</f>
        <v>0.92</v>
      </c>
      <c r="D29" s="40"/>
      <c r="E29" s="178" t="s">
        <v>241</v>
      </c>
      <c r="F29" s="54"/>
      <c r="G29" s="218"/>
      <c r="H29" s="219"/>
      <c r="I29" s="219"/>
      <c r="J29" s="219"/>
      <c r="K29" s="219"/>
      <c r="L29" s="219"/>
      <c r="M29" s="219"/>
      <c r="N29" s="219"/>
      <c r="O29" s="219"/>
      <c r="P29" s="219"/>
      <c r="Q29" s="219"/>
      <c r="R29" s="219"/>
      <c r="S29" s="219"/>
      <c r="T29" s="219"/>
    </row>
    <row r="30" spans="1:20" ht="40.200000000000003" customHeight="1" x14ac:dyDescent="0.3">
      <c r="A30" s="4" t="s">
        <v>15</v>
      </c>
      <c r="B30" s="92" t="s">
        <v>199</v>
      </c>
      <c r="C30" s="93" t="str">
        <f>IF(C29&lt;1,"1", ROUND(C29,0))</f>
        <v>1</v>
      </c>
      <c r="D30" s="83"/>
      <c r="E30" s="146" t="s">
        <v>187</v>
      </c>
      <c r="F30" s="54"/>
      <c r="G30" s="55"/>
      <c r="H30" s="56"/>
      <c r="I30" s="56"/>
      <c r="J30" s="56"/>
      <c r="K30" s="56"/>
      <c r="L30" s="56"/>
      <c r="M30" s="56"/>
      <c r="N30" s="56"/>
      <c r="O30" s="56"/>
      <c r="P30" s="56"/>
      <c r="Q30" s="56"/>
      <c r="R30" s="56"/>
      <c r="S30" s="56"/>
      <c r="T30" s="56"/>
    </row>
    <row r="31" spans="1:20" ht="16.2" thickBot="1" x14ac:dyDescent="0.35">
      <c r="A31" s="4" t="s">
        <v>18</v>
      </c>
      <c r="B31" s="193" t="s">
        <v>88</v>
      </c>
      <c r="C31" s="16">
        <v>1</v>
      </c>
      <c r="D31" s="84"/>
      <c r="E31" s="144" t="s">
        <v>294</v>
      </c>
      <c r="F31" s="52"/>
      <c r="G31" s="52"/>
      <c r="H31" s="52"/>
    </row>
    <row r="32" spans="1:20" ht="43.8" thickBot="1" x14ac:dyDescent="0.35">
      <c r="A32" s="5" t="s">
        <v>19</v>
      </c>
      <c r="B32" s="94" t="s">
        <v>198</v>
      </c>
      <c r="C32" s="95">
        <f>ROUND(C30/C31,2)</f>
        <v>1</v>
      </c>
      <c r="D32" s="40"/>
      <c r="E32" s="146" t="s">
        <v>124</v>
      </c>
    </row>
    <row r="33" spans="1:6" ht="40.200000000000003" customHeight="1" thickBot="1" x14ac:dyDescent="0.35">
      <c r="A33" s="213"/>
      <c r="B33" s="213"/>
      <c r="C33" s="213"/>
      <c r="D33" s="47"/>
      <c r="E33" s="150"/>
    </row>
    <row r="34" spans="1:6" ht="40.200000000000003" customHeight="1" thickBot="1" x14ac:dyDescent="0.35">
      <c r="A34" s="85"/>
      <c r="B34" s="46" t="s">
        <v>76</v>
      </c>
      <c r="C34" s="88"/>
      <c r="D34" s="23"/>
      <c r="E34" s="147" t="s">
        <v>59</v>
      </c>
    </row>
    <row r="35" spans="1:6" ht="25.5" customHeight="1" x14ac:dyDescent="0.3">
      <c r="A35" s="3" t="s">
        <v>20</v>
      </c>
      <c r="B35" s="196" t="s">
        <v>82</v>
      </c>
      <c r="C35" s="17">
        <v>1</v>
      </c>
      <c r="D35" s="84"/>
      <c r="E35" s="144" t="s">
        <v>232</v>
      </c>
    </row>
    <row r="36" spans="1:6" ht="19.95" customHeight="1" thickBot="1" x14ac:dyDescent="0.35">
      <c r="A36" s="4" t="s">
        <v>21</v>
      </c>
      <c r="B36" s="18" t="s">
        <v>185</v>
      </c>
      <c r="C36" s="19">
        <f>ROUND(C32*C35,2)</f>
        <v>1</v>
      </c>
      <c r="D36" s="40"/>
      <c r="E36" s="148" t="s">
        <v>60</v>
      </c>
      <c r="F36" s="54"/>
    </row>
    <row r="37" spans="1:6" ht="40.200000000000003" customHeight="1" thickBot="1" x14ac:dyDescent="0.35">
      <c r="A37" s="5" t="s">
        <v>23</v>
      </c>
      <c r="B37" s="96" t="s">
        <v>125</v>
      </c>
      <c r="C37" s="97">
        <f>IF(C36&lt;1,"1", ROUND(C36,0))</f>
        <v>1</v>
      </c>
      <c r="D37" s="24"/>
      <c r="E37" s="149" t="s">
        <v>173</v>
      </c>
      <c r="F37" s="65"/>
    </row>
    <row r="38" spans="1:6" ht="40.200000000000003" customHeight="1" thickBot="1" x14ac:dyDescent="0.35">
      <c r="A38" s="47"/>
      <c r="B38" s="23"/>
      <c r="C38" s="24"/>
      <c r="D38" s="24"/>
      <c r="E38" s="111"/>
      <c r="F38" s="65"/>
    </row>
    <row r="39" spans="1:6" ht="19.95" customHeight="1" thickBot="1" x14ac:dyDescent="0.35">
      <c r="A39" s="214" t="s">
        <v>17</v>
      </c>
      <c r="B39" s="20" t="s">
        <v>234</v>
      </c>
      <c r="C39" s="58"/>
      <c r="D39" s="58"/>
    </row>
    <row r="40" spans="1:6" ht="19.95" customHeight="1" thickBot="1" x14ac:dyDescent="0.35">
      <c r="A40" s="215"/>
      <c r="B40" s="21" t="s">
        <v>135</v>
      </c>
    </row>
    <row r="41" spans="1:6" ht="40.200000000000003" customHeight="1" thickBot="1" x14ac:dyDescent="0.35">
      <c r="A41" s="216"/>
      <c r="B41" s="69" t="s">
        <v>134</v>
      </c>
    </row>
  </sheetData>
  <mergeCells count="12">
    <mergeCell ref="G29:T29"/>
    <mergeCell ref="A33:C33"/>
    <mergeCell ref="A39:A41"/>
    <mergeCell ref="B5:C5"/>
    <mergeCell ref="B6:C6"/>
    <mergeCell ref="B9:C9"/>
    <mergeCell ref="A13:C13"/>
    <mergeCell ref="A25:C25"/>
    <mergeCell ref="A19:C19"/>
    <mergeCell ref="A14:C14"/>
    <mergeCell ref="A18:C18"/>
    <mergeCell ref="A8:C8"/>
  </mergeCells>
  <printOptions horizontalCentered="1" verticalCentered="1"/>
  <pageMargins left="0.7" right="0.7" top="0.75" bottom="0.75" header="0.3" footer="0.3"/>
  <pageSetup scale="7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C66DC18CD03614093376A76CEED9C3A" ma:contentTypeVersion="40" ma:contentTypeDescription="Create a new document." ma:contentTypeScope="" ma:versionID="f10e7d609c26a950081d9ba9e49828be">
  <xsd:schema xmlns:xsd="http://www.w3.org/2001/XMLSchema" xmlns:xs="http://www.w3.org/2001/XMLSchema" xmlns:p="http://schemas.microsoft.com/office/2006/metadata/properties" xmlns:ns1="http://schemas.microsoft.com/sharepoint/v3" xmlns:ns2="16f00c2e-ac5c-418b-9f13-a0771dbd417d" xmlns:ns3="19a3027d-3817-4d4b-8bc8-52c91a6f1980" targetNamespace="http://schemas.microsoft.com/office/2006/metadata/properties" ma:root="true" ma:fieldsID="6e5af305fcabb39426ca9ef51f0ef369" ns1:_="" ns2:_="" ns3:_="">
    <xsd:import namespace="http://schemas.microsoft.com/sharepoint/v3"/>
    <xsd:import namespace="16f00c2e-ac5c-418b-9f13-a0771dbd417d"/>
    <xsd:import namespace="19a3027d-3817-4d4b-8bc8-52c91a6f1980"/>
    <xsd:element name="properties">
      <xsd:complexType>
        <xsd:sequence>
          <xsd:element name="documentManagement">
            <xsd:complexType>
              <xsd:all>
                <xsd:element ref="ns2:_dlc_DocId" minOccurs="0"/>
                <xsd:element ref="ns2:_dlc_DocIdUrl" minOccurs="0"/>
                <xsd:element ref="ns2:_dlc_DocIdPersistId" minOccurs="0"/>
                <xsd:element ref="ns1:URL" minOccurs="0"/>
                <xsd:element ref="ns1:PublishingStartDate" minOccurs="0"/>
                <xsd:element ref="ns1:PublishingExpirationDate" minOccurs="0"/>
                <xsd:element ref="ns3:Catergory" minOccurs="0"/>
                <xsd:element ref="ns2:SharedWithUsers" minOccurs="0"/>
                <xsd:element ref="ns3:Sub_x002d_Category" minOccurs="0"/>
                <xsd:element ref="ns3:Order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11" nillable="true" ma:displayName="URL"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PublishingStartDate" ma:index="12"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13"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6f00c2e-ac5c-418b-9f13-a0771dbd417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9a3027d-3817-4d4b-8bc8-52c91a6f1980" elementFormDefault="qualified">
    <xsd:import namespace="http://schemas.microsoft.com/office/2006/documentManagement/types"/>
    <xsd:import namespace="http://schemas.microsoft.com/office/infopath/2007/PartnerControls"/>
    <xsd:element name="Catergory" ma:index="14" nillable="true" ma:displayName="Category" ma:format="Dropdown" ma:internalName="Catergory">
      <xsd:simpleType>
        <xsd:restriction base="dms:Choice">
          <xsd:enumeration value="Air Quality"/>
          <xsd:enumeration value="TN Policy"/>
          <xsd:enumeration value="TN Templates"/>
          <xsd:enumeration value="2011 Traffic Noise Abatement Policy Documents"/>
          <xsd:enumeration value="2016 Traffic Noise Policy Documents"/>
          <xsd:enumeration value="2021 Traffic Noise Policy Documents"/>
          <xsd:enumeration value="2022 Traffic Noise Manual Documents"/>
          <xsd:enumeration value="QC/QA Checklists"/>
          <xsd:enumeration value="Report Templates"/>
          <xsd:enumeration value="Streamlined Text Templates for Environmental Documents"/>
          <xsd:enumeration value="Traffic Noise"/>
          <xsd:enumeration value="Miscellaneous Resources"/>
          <xsd:enumeration value="2025 Traffic Noise Policy Documents"/>
        </xsd:restriction>
      </xsd:simpleType>
    </xsd:element>
    <xsd:element name="Sub_x002d_Category" ma:index="16" nillable="true" ma:displayName="Sub-Category" ma:format="Dropdown" ma:internalName="Sub_x002d_Category">
      <xsd:simpleType>
        <xsd:restriction base="dms:Choice">
          <xsd:enumeration value="Policy"/>
          <xsd:enumeration value="Template"/>
          <xsd:enumeration value="Manual"/>
          <xsd:enumeration value="Streamlined Text Templates for Environmental Documents"/>
          <xsd:enumeration value="1-Policy"/>
          <xsd:enumeration value="2-Manual"/>
          <xsd:enumeration value="3-Template"/>
          <xsd:enumeration value="4-Streamlined Text Templates for Environmental Documents"/>
          <xsd:enumeration value="1-2016 Traffic Noise Policy"/>
          <xsd:enumeration value="2-2016 Traffic Noise Manual"/>
          <xsd:enumeration value="3-Scope Templates"/>
          <xsd:enumeration value="5-Traffic Noise Report (TNR) Template"/>
          <xsd:enumeration value="4-Traffic Noise Report (TNR) Template"/>
          <xsd:enumeration value="QC/QA Checklists"/>
          <xsd:enumeration value="May 2025 TNM Barrier Training"/>
          <xsd:enumeration value="Misc"/>
        </xsd:restriction>
      </xsd:simpleType>
    </xsd:element>
    <xsd:element name="Order0" ma:index="17" nillable="true" ma:displayName="Order" ma:internalName="Order0">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16f00c2e-ac5c-418b-9f13-a0771dbd417d">CONNECT-384-251</_dlc_DocId>
    <_dlc_DocIdUrl xmlns="16f00c2e-ac5c-418b-9f13-a0771dbd417d">
      <Url>https://connect.ncdot.gov/resources/Environmental/_layouts/15/DocIdRedir.aspx?ID=CONNECT-384-251</Url>
      <Description>CONNECT-384-251</Description>
    </_dlc_DocIdUrl>
    <_dlc_DocIdPersistId xmlns="16f00c2e-ac5c-418b-9f13-a0771dbd417d">false</_dlc_DocIdPersistId>
    <Order0 xmlns="19a3027d-3817-4d4b-8bc8-52c91a6f1980">30</Order0>
    <URL xmlns="http://schemas.microsoft.com/sharepoint/v3">
      <Url xsi:nil="true"/>
      <Description xsi:nil="true"/>
    </URL>
    <PublishingExpirationDate xmlns="http://schemas.microsoft.com/sharepoint/v3" xsi:nil="true"/>
    <Catergory xmlns="19a3027d-3817-4d4b-8bc8-52c91a6f1980">2022 Traffic Noise Manual Documents</Catergory>
    <PublishingStartDate xmlns="http://schemas.microsoft.com/sharepoint/v3" xsi:nil="true"/>
    <Sub_x002d_Category xmlns="19a3027d-3817-4d4b-8bc8-52c91a6f1980" xsi:nil="true"/>
  </documentManagement>
</p:properties>
</file>

<file path=customXml/itemProps1.xml><?xml version="1.0" encoding="utf-8"?>
<ds:datastoreItem xmlns:ds="http://schemas.openxmlformats.org/officeDocument/2006/customXml" ds:itemID="{9C78421F-B4CA-4B08-BC06-AED59958400A}"/>
</file>

<file path=customXml/itemProps2.xml><?xml version="1.0" encoding="utf-8"?>
<ds:datastoreItem xmlns:ds="http://schemas.openxmlformats.org/officeDocument/2006/customXml" ds:itemID="{E39E52DC-C1C7-4922-A0D1-64D0425C858E}">
  <ds:schemaRefs>
    <ds:schemaRef ds:uri="http://schemas.microsoft.com/sharepoint/events"/>
  </ds:schemaRefs>
</ds:datastoreItem>
</file>

<file path=customXml/itemProps3.xml><?xml version="1.0" encoding="utf-8"?>
<ds:datastoreItem xmlns:ds="http://schemas.openxmlformats.org/officeDocument/2006/customXml" ds:itemID="{AED1A1A2-8430-421A-88F9-8275006AC1B7}">
  <ds:schemaRefs>
    <ds:schemaRef ds:uri="http://schemas.microsoft.com/sharepoint/v3/contenttype/forms"/>
  </ds:schemaRefs>
</ds:datastoreItem>
</file>

<file path=customXml/itemProps4.xml><?xml version="1.0" encoding="utf-8"?>
<ds:datastoreItem xmlns:ds="http://schemas.openxmlformats.org/officeDocument/2006/customXml" ds:itemID="{3D4FEA10-B748-4658-9B33-FFDAD06276EB}">
  <ds:schemaRefs>
    <ds:schemaRef ds:uri="http://schemas.microsoft.com/office/2006/metadata/properties"/>
    <ds:schemaRef ds:uri="http://schemas.microsoft.com/office/infopath/2007/PartnerControls"/>
    <ds:schemaRef ds:uri="16f00c2e-ac5c-418b-9f13-a0771dbd417d"/>
    <ds:schemaRef ds:uri="19a3027d-3817-4d4b-8bc8-52c91a6f1980"/>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C1. POOL USE AREAS</vt:lpstr>
      <vt:lpstr>C2. PARK or REC AREA</vt:lpstr>
      <vt:lpstr>C3. TRAIL</vt:lpstr>
      <vt:lpstr>C4. DAY CARE (Ext &amp; Int)</vt:lpstr>
      <vt:lpstr>C5a. SCHOOL BLDG (Int)</vt:lpstr>
      <vt:lpstr>C5b. SCHOOL (Ext.)</vt:lpstr>
      <vt:lpstr>C6. HOTEL.MOTEL</vt:lpstr>
      <vt:lpstr>C7. GOLF COURSE</vt:lpstr>
      <vt:lpstr>C8. RESTAURANT</vt:lpstr>
      <vt:lpstr>'C1. POOL USE AREAS'!Print_Area</vt:lpstr>
      <vt:lpstr>'C2. PARK or REC AREA'!Print_Area</vt:lpstr>
      <vt:lpstr>'C3. TRAIL'!Print_Area</vt:lpstr>
      <vt:lpstr>'C4. DAY CARE (Ext &amp; Int)'!Print_Area</vt:lpstr>
      <vt:lpstr>'C5b. SCHOOL (Ext.)'!Print_Area</vt:lpstr>
      <vt:lpstr>'C8. RESTAURANT'!Print_Area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2022 Traffic Noise Manual _AppC-ER Forms</dc:title>
  <dc:creator>Harvey Knauer</dc:creator>
  <cp:lastModifiedBy>McEachin, Lucious C</cp:lastModifiedBy>
  <cp:lastPrinted>2021-12-09T18:47:56Z</cp:lastPrinted>
  <dcterms:created xsi:type="dcterms:W3CDTF">2015-02-22T15:05:53Z</dcterms:created>
  <dcterms:modified xsi:type="dcterms:W3CDTF">2025-04-17T20:46:44Z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dd3cf53b-eaab-4145-a7d4-4b5e7b139855</vt:lpwstr>
  </property>
  <property fmtid="{D5CDD505-2E9C-101B-9397-08002B2CF9AE}" pid="3" name="ContentTypeId">
    <vt:lpwstr>0x0101001C66DC18CD03614093376A76CEED9C3A</vt:lpwstr>
  </property>
  <property fmtid="{D5CDD505-2E9C-101B-9397-08002B2CF9AE}" pid="4" name="_dlc_DocIdItemGuid">
    <vt:lpwstr>0da3d0c2-2b4c-4037-9930-54fcb36d993e</vt:lpwstr>
  </property>
  <property fmtid="{D5CDD505-2E9C-101B-9397-08002B2CF9AE}" pid="5" name="Order">
    <vt:r8>25100</vt:r8>
  </property>
  <property fmtid="{D5CDD505-2E9C-101B-9397-08002B2CF9AE}" pid="6" name="TemplateUrl">
    <vt:lpwstr/>
  </property>
  <property fmtid="{D5CDD505-2E9C-101B-9397-08002B2CF9AE}" pid="7" name="URL">
    <vt:lpwstr/>
  </property>
  <property fmtid="{D5CDD505-2E9C-101B-9397-08002B2CF9AE}" pid="8" name="xd_Signature">
    <vt:bool>false</vt:bool>
  </property>
  <property fmtid="{D5CDD505-2E9C-101B-9397-08002B2CF9AE}" pid="9" name="xd_ProgID">
    <vt:lpwstr/>
  </property>
  <property fmtid="{D5CDD505-2E9C-101B-9397-08002B2CF9AE}" pid="10" name="File Category">
    <vt:lpwstr/>
  </property>
  <property fmtid="{D5CDD505-2E9C-101B-9397-08002B2CF9AE}" pid="11" name="_SourceUrl">
    <vt:lpwstr/>
  </property>
  <property fmtid="{D5CDD505-2E9C-101B-9397-08002B2CF9AE}" pid="12" name="_SharedFileIndex">
    <vt:lpwstr/>
  </property>
</Properties>
</file>